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ato.Douto.ja\Desktop\WORK\Fighters\2017\協会\SL\"/>
    </mc:Choice>
  </mc:AlternateContent>
  <bookViews>
    <workbookView xWindow="0" yWindow="840" windowWidth="22050" windowHeight="11400"/>
  </bookViews>
  <sheets>
    <sheet name="戦績表(Aブロック)" sheetId="1" r:id="rId1"/>
    <sheet name="戦績表 (Bブロック)" sheetId="2" r:id="rId2"/>
    <sheet name="戦績表(Cブロック)" sheetId="3" r:id="rId3"/>
  </sheets>
  <definedNames>
    <definedName name="_" localSheetId="1">'戦績表 (Bブロック)'!#REF!</definedName>
    <definedName name="_" localSheetId="2">'戦績表(Cブロック)'!#REF!</definedName>
    <definedName name="_">'戦績表(Aブロック)'!#REF!</definedName>
    <definedName name="_xlnm.Print_Area" localSheetId="1">'戦績表 (Bブロック)'!$C$7:$AE$24</definedName>
    <definedName name="_xlnm.Print_Area" localSheetId="0">'戦績表(Aブロック)'!$C$7:$AE$24</definedName>
    <definedName name="_xlnm.Print_Area" localSheetId="2">'戦績表(Cブロック)'!$C$7:$AE$24</definedName>
    <definedName name="対戦結果" localSheetId="1">'戦績表 (Bブロック)'!$B$8:$AE$25</definedName>
    <definedName name="対戦結果" localSheetId="2">'戦績表(Cブロック)'!$B$8:$AE$25</definedName>
    <definedName name="対戦結果">'戦績表(Aブロック)'!$B$8:$AE$25</definedName>
    <definedName name="対戦結果5Ａ" localSheetId="1">'戦績表 (Bブロック)'!$B$8:$AE$25</definedName>
    <definedName name="対戦結果5Ａ" localSheetId="2">'戦績表(Cブロック)'!$B$8:$AE$25</definedName>
    <definedName name="対戦結果5Ａ">'戦績表(Aブロック)'!$B$8:$AE$25</definedName>
    <definedName name="対戦結果5B" localSheetId="2">#REF!</definedName>
    <definedName name="対戦結果5B">#REF!</definedName>
    <definedName name="対戦結果5C" localSheetId="2">#REF!</definedName>
    <definedName name="対戦結果5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3" l="1"/>
  <c r="E7" i="3"/>
  <c r="H7" i="3"/>
  <c r="K7" i="3"/>
  <c r="N7" i="3"/>
  <c r="Q7" i="3"/>
  <c r="T7" i="3"/>
  <c r="W7" i="3"/>
  <c r="Z7" i="3"/>
  <c r="AC7" i="3"/>
  <c r="C8" i="3"/>
  <c r="AT8" i="3"/>
  <c r="AY8" i="3"/>
  <c r="BA8" i="3"/>
  <c r="H8" i="3" s="1"/>
  <c r="BB8" i="3"/>
  <c r="J8" i="3" s="1"/>
  <c r="BE8" i="3"/>
  <c r="BJ8" i="3"/>
  <c r="BL8" i="3"/>
  <c r="BM8" i="3"/>
  <c r="BA9" i="3"/>
  <c r="H9" i="3" s="1"/>
  <c r="BB9" i="3"/>
  <c r="J9" i="3" s="1"/>
  <c r="E11" i="3" s="1"/>
  <c r="C10" i="3"/>
  <c r="AY10" i="3"/>
  <c r="BA10" i="3"/>
  <c r="K8" i="3" s="1"/>
  <c r="BB10" i="3"/>
  <c r="M8" i="3" s="1"/>
  <c r="E12" i="3" s="1"/>
  <c r="BE10" i="3"/>
  <c r="BJ10" i="3"/>
  <c r="BL10" i="3"/>
  <c r="BM10" i="3"/>
  <c r="BA11" i="3"/>
  <c r="K9" i="3" s="1"/>
  <c r="BB11" i="3"/>
  <c r="M9" i="3" s="1"/>
  <c r="E13" i="3" s="1"/>
  <c r="C12" i="3"/>
  <c r="AY12" i="3"/>
  <c r="BA12" i="3"/>
  <c r="N8" i="3" s="1"/>
  <c r="BB12" i="3"/>
  <c r="P8" i="3" s="1"/>
  <c r="E14" i="3" s="1"/>
  <c r="BE12" i="3"/>
  <c r="BJ12" i="3"/>
  <c r="BL12" i="3"/>
  <c r="BM12" i="3"/>
  <c r="BA13" i="3"/>
  <c r="N9" i="3" s="1"/>
  <c r="BB13" i="3"/>
  <c r="P9" i="3" s="1"/>
  <c r="E15" i="3" s="1"/>
  <c r="C14" i="3"/>
  <c r="AY14" i="3"/>
  <c r="BA14" i="3"/>
  <c r="Q8" i="3" s="1"/>
  <c r="G16" i="3" s="1"/>
  <c r="BB14" i="3"/>
  <c r="S8" i="3" s="1"/>
  <c r="E16" i="3" s="1"/>
  <c r="BE14" i="3"/>
  <c r="BJ14" i="3"/>
  <c r="BL14" i="3"/>
  <c r="BM14" i="3"/>
  <c r="BA15" i="3"/>
  <c r="Q9" i="3" s="1"/>
  <c r="BB15" i="3"/>
  <c r="S9" i="3" s="1"/>
  <c r="E17" i="3" s="1"/>
  <c r="C16" i="3"/>
  <c r="AY16" i="3"/>
  <c r="BA16" i="3"/>
  <c r="T8" i="3" s="1"/>
  <c r="BB16" i="3"/>
  <c r="V8" i="3" s="1"/>
  <c r="E18" i="3" s="1"/>
  <c r="BE16" i="3"/>
  <c r="BJ16" i="3"/>
  <c r="BL16" i="3"/>
  <c r="BM16" i="3"/>
  <c r="BA17" i="3"/>
  <c r="T9" i="3" s="1"/>
  <c r="BB17" i="3"/>
  <c r="V9" i="3" s="1"/>
  <c r="E19" i="3" s="1"/>
  <c r="C18" i="3"/>
  <c r="AY18" i="3"/>
  <c r="BA18" i="3"/>
  <c r="W8" i="3" s="1"/>
  <c r="BB18" i="3"/>
  <c r="Y8" i="3" s="1"/>
  <c r="E20" i="3" s="1"/>
  <c r="BE18" i="3"/>
  <c r="BJ18" i="3"/>
  <c r="BL18" i="3"/>
  <c r="BM18" i="3"/>
  <c r="BA19" i="3"/>
  <c r="W9" i="3" s="1"/>
  <c r="BB19" i="3"/>
  <c r="Y9" i="3" s="1"/>
  <c r="E21" i="3" s="1"/>
  <c r="C20" i="3"/>
  <c r="AY20" i="3"/>
  <c r="BA20" i="3"/>
  <c r="Z8" i="3" s="1"/>
  <c r="BB20" i="3"/>
  <c r="AB8" i="3" s="1"/>
  <c r="E22" i="3" s="1"/>
  <c r="BE20" i="3"/>
  <c r="BJ20" i="3"/>
  <c r="BL20" i="3"/>
  <c r="BM20" i="3"/>
  <c r="BA21" i="3"/>
  <c r="Z9" i="3" s="1"/>
  <c r="BB21" i="3"/>
  <c r="AB9" i="3" s="1"/>
  <c r="E23" i="3" s="1"/>
  <c r="C22" i="3"/>
  <c r="AY22" i="3"/>
  <c r="BA22" i="3"/>
  <c r="AC8" i="3" s="1"/>
  <c r="AD8" i="3" s="1"/>
  <c r="BB22" i="3"/>
  <c r="AE8" i="3" s="1"/>
  <c r="BA23" i="3"/>
  <c r="AC9" i="3" s="1"/>
  <c r="AD9" i="3" s="1"/>
  <c r="BB23" i="3"/>
  <c r="AE9" i="3" s="1"/>
  <c r="AR24" i="3"/>
  <c r="AT24" i="3"/>
  <c r="AY24" i="3"/>
  <c r="BA24" i="3"/>
  <c r="K10" i="3" s="1"/>
  <c r="BB24" i="3"/>
  <c r="M10" i="3" s="1"/>
  <c r="H12" i="3" s="1"/>
  <c r="BA25" i="3"/>
  <c r="K11" i="3" s="1"/>
  <c r="BB25" i="3"/>
  <c r="M11" i="3" s="1"/>
  <c r="H13" i="3" s="1"/>
  <c r="BE25" i="3"/>
  <c r="BJ25" i="3"/>
  <c r="BL25" i="3"/>
  <c r="BM25" i="3"/>
  <c r="AY26" i="3"/>
  <c r="BA26" i="3"/>
  <c r="N10" i="3" s="1"/>
  <c r="BB26" i="3"/>
  <c r="P10" i="3" s="1"/>
  <c r="H14" i="3" s="1"/>
  <c r="BE26" i="3"/>
  <c r="BJ26" i="3"/>
  <c r="BL26" i="3"/>
  <c r="BM26" i="3"/>
  <c r="BA27" i="3"/>
  <c r="N11" i="3" s="1"/>
  <c r="BB27" i="3"/>
  <c r="P11" i="3" s="1"/>
  <c r="H15" i="3" s="1"/>
  <c r="AY28" i="3"/>
  <c r="BA28" i="3"/>
  <c r="Q10" i="3" s="1"/>
  <c r="BB28" i="3"/>
  <c r="S10" i="3" s="1"/>
  <c r="H16" i="3" s="1"/>
  <c r="BE28" i="3"/>
  <c r="BJ28" i="3"/>
  <c r="BL28" i="3"/>
  <c r="BM28" i="3"/>
  <c r="BA29" i="3"/>
  <c r="Q11" i="3" s="1"/>
  <c r="BB29" i="3"/>
  <c r="S11" i="3" s="1"/>
  <c r="H17" i="3" s="1"/>
  <c r="BE29" i="3"/>
  <c r="BJ29" i="3"/>
  <c r="BL29" i="3"/>
  <c r="BM29" i="3"/>
  <c r="AY30" i="3"/>
  <c r="BA30" i="3"/>
  <c r="T10" i="3" s="1"/>
  <c r="BB30" i="3"/>
  <c r="V10" i="3" s="1"/>
  <c r="H18" i="3" s="1"/>
  <c r="BE30" i="3"/>
  <c r="BJ30" i="3"/>
  <c r="BL30" i="3"/>
  <c r="BM30" i="3"/>
  <c r="BA31" i="3"/>
  <c r="T11" i="3" s="1"/>
  <c r="BB31" i="3"/>
  <c r="V11" i="3" s="1"/>
  <c r="H19" i="3" s="1"/>
  <c r="BE31" i="3"/>
  <c r="BJ31" i="3"/>
  <c r="BL31" i="3"/>
  <c r="BM31" i="3"/>
  <c r="AY32" i="3"/>
  <c r="BA32" i="3"/>
  <c r="W10" i="3" s="1"/>
  <c r="BB32" i="3"/>
  <c r="Y10" i="3" s="1"/>
  <c r="H20" i="3" s="1"/>
  <c r="BE32" i="3"/>
  <c r="BJ32" i="3"/>
  <c r="BL32" i="3"/>
  <c r="BM32" i="3"/>
  <c r="BA33" i="3"/>
  <c r="W11" i="3" s="1"/>
  <c r="BB33" i="3"/>
  <c r="Y11" i="3" s="1"/>
  <c r="H21" i="3" s="1"/>
  <c r="AY34" i="3"/>
  <c r="BA34" i="3"/>
  <c r="Z10" i="3" s="1"/>
  <c r="BB34" i="3"/>
  <c r="AB10" i="3" s="1"/>
  <c r="H22" i="3" s="1"/>
  <c r="BE34" i="3"/>
  <c r="BJ34" i="3"/>
  <c r="BL34" i="3"/>
  <c r="BM34" i="3"/>
  <c r="BA35" i="3"/>
  <c r="Z11" i="3" s="1"/>
  <c r="BB35" i="3"/>
  <c r="AB11" i="3" s="1"/>
  <c r="H23" i="3" s="1"/>
  <c r="BE35" i="3"/>
  <c r="BJ35" i="3"/>
  <c r="BL35" i="3"/>
  <c r="BM35" i="3"/>
  <c r="AY36" i="3"/>
  <c r="BA36" i="3"/>
  <c r="AC10" i="3" s="1"/>
  <c r="AD10" i="3" s="1"/>
  <c r="BB36" i="3"/>
  <c r="AE10" i="3" s="1"/>
  <c r="BE36" i="3"/>
  <c r="BJ36" i="3"/>
  <c r="BL36" i="3"/>
  <c r="BM36" i="3"/>
  <c r="BA37" i="3"/>
  <c r="AC11" i="3" s="1"/>
  <c r="AD11" i="3" s="1"/>
  <c r="BB37" i="3"/>
  <c r="AE11" i="3" s="1"/>
  <c r="BE37" i="3"/>
  <c r="BJ37" i="3"/>
  <c r="BL37" i="3"/>
  <c r="BM37" i="3"/>
  <c r="AT38" i="3"/>
  <c r="AY38" i="3"/>
  <c r="BA38" i="3"/>
  <c r="N12" i="3" s="1"/>
  <c r="BB38" i="3"/>
  <c r="P12" i="3" s="1"/>
  <c r="K14" i="3" s="1"/>
  <c r="BE38" i="3"/>
  <c r="BJ38" i="3"/>
  <c r="BL38" i="3"/>
  <c r="BM38" i="3"/>
  <c r="BA39" i="3"/>
  <c r="N13" i="3" s="1"/>
  <c r="BB39" i="3"/>
  <c r="P13" i="3" s="1"/>
  <c r="K15" i="3" s="1"/>
  <c r="BE39" i="3"/>
  <c r="BJ39" i="3"/>
  <c r="BL39" i="3"/>
  <c r="BM39" i="3"/>
  <c r="AY40" i="3"/>
  <c r="BA40" i="3"/>
  <c r="Q12" i="3" s="1"/>
  <c r="BB40" i="3"/>
  <c r="S12" i="3" s="1"/>
  <c r="K16" i="3" s="1"/>
  <c r="BA41" i="3"/>
  <c r="Q13" i="3" s="1"/>
  <c r="BB41" i="3"/>
  <c r="S13" i="3" s="1"/>
  <c r="K17" i="3" s="1"/>
  <c r="AY42" i="3"/>
  <c r="BA42" i="3"/>
  <c r="T12" i="3" s="1"/>
  <c r="BB42" i="3"/>
  <c r="V12" i="3" s="1"/>
  <c r="K18" i="3" s="1"/>
  <c r="BA43" i="3"/>
  <c r="T13" i="3" s="1"/>
  <c r="BB43" i="3"/>
  <c r="V13" i="3" s="1"/>
  <c r="K19" i="3" s="1"/>
  <c r="AY44" i="3"/>
  <c r="BA44" i="3"/>
  <c r="W12" i="3" s="1"/>
  <c r="BB44" i="3"/>
  <c r="Y12" i="3" s="1"/>
  <c r="K20" i="3" s="1"/>
  <c r="BA45" i="3"/>
  <c r="W13" i="3" s="1"/>
  <c r="BB45" i="3"/>
  <c r="Y13" i="3" s="1"/>
  <c r="K21" i="3" s="1"/>
  <c r="AY46" i="3"/>
  <c r="BA46" i="3"/>
  <c r="Z12" i="3" s="1"/>
  <c r="BB46" i="3"/>
  <c r="AB12" i="3" s="1"/>
  <c r="K22" i="3" s="1"/>
  <c r="BA47" i="3"/>
  <c r="Z13" i="3" s="1"/>
  <c r="BB47" i="3"/>
  <c r="AB13" i="3" s="1"/>
  <c r="K23" i="3" s="1"/>
  <c r="AY48" i="3"/>
  <c r="BA48" i="3"/>
  <c r="AC12" i="3" s="1"/>
  <c r="AD12" i="3" s="1"/>
  <c r="BB48" i="3"/>
  <c r="AE12" i="3" s="1"/>
  <c r="BA49" i="3"/>
  <c r="AC13" i="3" s="1"/>
  <c r="AD13" i="3" s="1"/>
  <c r="BB49" i="3"/>
  <c r="AE13" i="3" s="1"/>
  <c r="AT50" i="3"/>
  <c r="AY50" i="3"/>
  <c r="BA50" i="3"/>
  <c r="Q14" i="3" s="1"/>
  <c r="BB50" i="3"/>
  <c r="S14" i="3" s="1"/>
  <c r="N16" i="3" s="1"/>
  <c r="BA51" i="3"/>
  <c r="Q15" i="3" s="1"/>
  <c r="BB51" i="3"/>
  <c r="S15" i="3" s="1"/>
  <c r="N17" i="3" s="1"/>
  <c r="AY52" i="3"/>
  <c r="BA52" i="3"/>
  <c r="T14" i="3" s="1"/>
  <c r="BB52" i="3"/>
  <c r="V14" i="3" s="1"/>
  <c r="N18" i="3" s="1"/>
  <c r="BA53" i="3"/>
  <c r="T15" i="3" s="1"/>
  <c r="BB53" i="3"/>
  <c r="V15" i="3" s="1"/>
  <c r="N19" i="3" s="1"/>
  <c r="AY54" i="3"/>
  <c r="BA54" i="3"/>
  <c r="W14" i="3" s="1"/>
  <c r="BB54" i="3"/>
  <c r="Y14" i="3" s="1"/>
  <c r="N20" i="3" s="1"/>
  <c r="BA55" i="3"/>
  <c r="W15" i="3" s="1"/>
  <c r="BB55" i="3"/>
  <c r="Y15" i="3" s="1"/>
  <c r="N21" i="3" s="1"/>
  <c r="AY56" i="3"/>
  <c r="BA56" i="3"/>
  <c r="Z14" i="3" s="1"/>
  <c r="BB56" i="3"/>
  <c r="AB14" i="3" s="1"/>
  <c r="N22" i="3" s="1"/>
  <c r="BA57" i="3"/>
  <c r="Z15" i="3" s="1"/>
  <c r="BB57" i="3"/>
  <c r="AB15" i="3" s="1"/>
  <c r="N23" i="3" s="1"/>
  <c r="AY58" i="3"/>
  <c r="BA58" i="3"/>
  <c r="AC14" i="3" s="1"/>
  <c r="AD14" i="3" s="1"/>
  <c r="BB58" i="3"/>
  <c r="AE14" i="3" s="1"/>
  <c r="BA59" i="3"/>
  <c r="AC15" i="3" s="1"/>
  <c r="AD15" i="3" s="1"/>
  <c r="BB59" i="3"/>
  <c r="AE15" i="3" s="1"/>
  <c r="AT60" i="3"/>
  <c r="AY60" i="3"/>
  <c r="BA60" i="3"/>
  <c r="T16" i="3" s="1"/>
  <c r="BB60" i="3"/>
  <c r="V16" i="3" s="1"/>
  <c r="Q18" i="3" s="1"/>
  <c r="BA61" i="3"/>
  <c r="T17" i="3" s="1"/>
  <c r="BB61" i="3"/>
  <c r="V17" i="3" s="1"/>
  <c r="Q19" i="3" s="1"/>
  <c r="AY62" i="3"/>
  <c r="BA62" i="3"/>
  <c r="W16" i="3" s="1"/>
  <c r="BB62" i="3"/>
  <c r="Y16" i="3" s="1"/>
  <c r="Q20" i="3" s="1"/>
  <c r="BA63" i="3"/>
  <c r="W17" i="3" s="1"/>
  <c r="BB63" i="3"/>
  <c r="Y17" i="3" s="1"/>
  <c r="Q21" i="3" s="1"/>
  <c r="AY64" i="3"/>
  <c r="BA64" i="3"/>
  <c r="Z16" i="3" s="1"/>
  <c r="BB64" i="3"/>
  <c r="AB16" i="3" s="1"/>
  <c r="Q22" i="3" s="1"/>
  <c r="BA65" i="3"/>
  <c r="Z17" i="3" s="1"/>
  <c r="BB65" i="3"/>
  <c r="AB17" i="3" s="1"/>
  <c r="Q23" i="3" s="1"/>
  <c r="AY66" i="3"/>
  <c r="BA66" i="3"/>
  <c r="AC16" i="3" s="1"/>
  <c r="AD16" i="3" s="1"/>
  <c r="BB66" i="3"/>
  <c r="AE16" i="3" s="1"/>
  <c r="BA67" i="3"/>
  <c r="AC17" i="3" s="1"/>
  <c r="AD17" i="3" s="1"/>
  <c r="BB67" i="3"/>
  <c r="AE17" i="3" s="1"/>
  <c r="AT68" i="3"/>
  <c r="AY68" i="3"/>
  <c r="BA68" i="3"/>
  <c r="W18" i="3" s="1"/>
  <c r="BB68" i="3"/>
  <c r="Y18" i="3" s="1"/>
  <c r="T20" i="3" s="1"/>
  <c r="BA69" i="3"/>
  <c r="W19" i="3" s="1"/>
  <c r="BB69" i="3"/>
  <c r="Y19" i="3" s="1"/>
  <c r="T21" i="3" s="1"/>
  <c r="AY70" i="3"/>
  <c r="BA70" i="3"/>
  <c r="Z18" i="3" s="1"/>
  <c r="BB70" i="3"/>
  <c r="AB18" i="3" s="1"/>
  <c r="T22" i="3" s="1"/>
  <c r="BA71" i="3"/>
  <c r="Z19" i="3" s="1"/>
  <c r="BB71" i="3"/>
  <c r="AB19" i="3" s="1"/>
  <c r="T23" i="3" s="1"/>
  <c r="AY72" i="3"/>
  <c r="BA72" i="3"/>
  <c r="AC18" i="3" s="1"/>
  <c r="AD18" i="3" s="1"/>
  <c r="BB72" i="3"/>
  <c r="AE18" i="3" s="1"/>
  <c r="BA73" i="3"/>
  <c r="AC19" i="3" s="1"/>
  <c r="AD19" i="3" s="1"/>
  <c r="BB73" i="3"/>
  <c r="AE19" i="3" s="1"/>
  <c r="AT74" i="3"/>
  <c r="AY74" i="3"/>
  <c r="BA74" i="3"/>
  <c r="Z20" i="3" s="1"/>
  <c r="BB74" i="3"/>
  <c r="AB20" i="3" s="1"/>
  <c r="W22" i="3" s="1"/>
  <c r="BA75" i="3"/>
  <c r="Z21" i="3" s="1"/>
  <c r="BB75" i="3"/>
  <c r="AB21" i="3" s="1"/>
  <c r="W23" i="3" s="1"/>
  <c r="AO6" i="2"/>
  <c r="E7" i="2"/>
  <c r="H7" i="2"/>
  <c r="K7" i="2"/>
  <c r="N7" i="2"/>
  <c r="Q7" i="2"/>
  <c r="T7" i="2"/>
  <c r="W7" i="2"/>
  <c r="Z7" i="2"/>
  <c r="AC7" i="2"/>
  <c r="C8" i="2"/>
  <c r="AT8" i="2"/>
  <c r="AY8" i="2"/>
  <c r="BA8" i="2"/>
  <c r="H8" i="2" s="1"/>
  <c r="BB8" i="2"/>
  <c r="J8" i="2" s="1"/>
  <c r="BE8" i="2"/>
  <c r="BJ8" i="2"/>
  <c r="BL8" i="2"/>
  <c r="BM8" i="2"/>
  <c r="BA9" i="2"/>
  <c r="H9" i="2" s="1"/>
  <c r="BB9" i="2"/>
  <c r="J9" i="2" s="1"/>
  <c r="E11" i="2" s="1"/>
  <c r="C10" i="2"/>
  <c r="AY10" i="2"/>
  <c r="BA10" i="2"/>
  <c r="K8" i="2" s="1"/>
  <c r="BB10" i="2"/>
  <c r="M8" i="2" s="1"/>
  <c r="E12" i="2" s="1"/>
  <c r="BE10" i="2"/>
  <c r="BJ10" i="2"/>
  <c r="BL10" i="2"/>
  <c r="BM10" i="2"/>
  <c r="BA11" i="2"/>
  <c r="K9" i="2" s="1"/>
  <c r="BB11" i="2"/>
  <c r="M9" i="2" s="1"/>
  <c r="E13" i="2" s="1"/>
  <c r="C12" i="2"/>
  <c r="AY12" i="2"/>
  <c r="BA12" i="2"/>
  <c r="N8" i="2" s="1"/>
  <c r="BB12" i="2"/>
  <c r="P8" i="2" s="1"/>
  <c r="E14" i="2" s="1"/>
  <c r="BE12" i="2"/>
  <c r="BJ12" i="2"/>
  <c r="BL12" i="2"/>
  <c r="BM12" i="2"/>
  <c r="BA13" i="2"/>
  <c r="N9" i="2" s="1"/>
  <c r="BB13" i="2"/>
  <c r="P9" i="2" s="1"/>
  <c r="E15" i="2" s="1"/>
  <c r="C14" i="2"/>
  <c r="AY14" i="2"/>
  <c r="BA14" i="2"/>
  <c r="Q8" i="2" s="1"/>
  <c r="BB14" i="2"/>
  <c r="S8" i="2" s="1"/>
  <c r="E16" i="2" s="1"/>
  <c r="BE14" i="2"/>
  <c r="BJ14" i="2"/>
  <c r="BL14" i="2"/>
  <c r="BM14" i="2"/>
  <c r="BA15" i="2"/>
  <c r="Q9" i="2" s="1"/>
  <c r="BB15" i="2"/>
  <c r="S9" i="2" s="1"/>
  <c r="E17" i="2" s="1"/>
  <c r="C16" i="2"/>
  <c r="AY16" i="2"/>
  <c r="BA16" i="2"/>
  <c r="T8" i="2" s="1"/>
  <c r="G18" i="2" s="1"/>
  <c r="BB16" i="2"/>
  <c r="V8" i="2" s="1"/>
  <c r="E18" i="2" s="1"/>
  <c r="BE16" i="2"/>
  <c r="BJ16" i="2"/>
  <c r="BL16" i="2"/>
  <c r="BM16" i="2"/>
  <c r="BA17" i="2"/>
  <c r="T9" i="2" s="1"/>
  <c r="U9" i="2" s="1"/>
  <c r="BB17" i="2"/>
  <c r="V9" i="2" s="1"/>
  <c r="E19" i="2" s="1"/>
  <c r="C18" i="2"/>
  <c r="AY18" i="2"/>
  <c r="BA18" i="2"/>
  <c r="W8" i="2" s="1"/>
  <c r="BB18" i="2"/>
  <c r="Y8" i="2" s="1"/>
  <c r="E20" i="2" s="1"/>
  <c r="BE18" i="2"/>
  <c r="BJ18" i="2"/>
  <c r="BL18" i="2"/>
  <c r="BM18" i="2"/>
  <c r="BA19" i="2"/>
  <c r="W9" i="2" s="1"/>
  <c r="BB19" i="2"/>
  <c r="Y9" i="2" s="1"/>
  <c r="E21" i="2" s="1"/>
  <c r="C20" i="2"/>
  <c r="AY20" i="2"/>
  <c r="BA20" i="2"/>
  <c r="Z8" i="2" s="1"/>
  <c r="G22" i="2" s="1"/>
  <c r="BB20" i="2"/>
  <c r="AB8" i="2" s="1"/>
  <c r="E22" i="2" s="1"/>
  <c r="BE20" i="2"/>
  <c r="BJ20" i="2"/>
  <c r="BL20" i="2"/>
  <c r="BM20" i="2"/>
  <c r="BA21" i="2"/>
  <c r="Z9" i="2" s="1"/>
  <c r="BB21" i="2"/>
  <c r="AB9" i="2" s="1"/>
  <c r="E23" i="2" s="1"/>
  <c r="C22" i="2"/>
  <c r="AY22" i="2"/>
  <c r="BA22" i="2"/>
  <c r="AC8" i="2" s="1"/>
  <c r="BB22" i="2"/>
  <c r="AE8" i="2" s="1"/>
  <c r="E24" i="2" s="1"/>
  <c r="BA23" i="2"/>
  <c r="AC9" i="2" s="1"/>
  <c r="BB23" i="2"/>
  <c r="AE9" i="2" s="1"/>
  <c r="E25" i="2" s="1"/>
  <c r="C24" i="2"/>
  <c r="AT24" i="2"/>
  <c r="AY24" i="2"/>
  <c r="BA24" i="2"/>
  <c r="K10" i="2" s="1"/>
  <c r="BB24" i="2"/>
  <c r="M10" i="2" s="1"/>
  <c r="H12" i="2" s="1"/>
  <c r="BA25" i="2"/>
  <c r="K11" i="2" s="1"/>
  <c r="BB25" i="2"/>
  <c r="M11" i="2" s="1"/>
  <c r="H13" i="2" s="1"/>
  <c r="BE25" i="2"/>
  <c r="BJ25" i="2"/>
  <c r="BL25" i="2"/>
  <c r="BM25" i="2"/>
  <c r="AY26" i="2"/>
  <c r="BA26" i="2"/>
  <c r="N10" i="2" s="1"/>
  <c r="BB26" i="2"/>
  <c r="P10" i="2" s="1"/>
  <c r="H14" i="2" s="1"/>
  <c r="BE26" i="2"/>
  <c r="BJ26" i="2"/>
  <c r="BL26" i="2"/>
  <c r="BM26" i="2"/>
  <c r="BA27" i="2"/>
  <c r="N11" i="2" s="1"/>
  <c r="BB27" i="2"/>
  <c r="P11" i="2" s="1"/>
  <c r="H15" i="2" s="1"/>
  <c r="AY28" i="2"/>
  <c r="BA28" i="2"/>
  <c r="Q10" i="2" s="1"/>
  <c r="BB28" i="2"/>
  <c r="S10" i="2" s="1"/>
  <c r="H16" i="2" s="1"/>
  <c r="BE28" i="2"/>
  <c r="BJ28" i="2"/>
  <c r="BL28" i="2"/>
  <c r="BM28" i="2"/>
  <c r="BA29" i="2"/>
  <c r="Q11" i="2" s="1"/>
  <c r="BB29" i="2"/>
  <c r="S11" i="2" s="1"/>
  <c r="H17" i="2" s="1"/>
  <c r="BE29" i="2"/>
  <c r="BJ29" i="2"/>
  <c r="BL29" i="2"/>
  <c r="BM29" i="2"/>
  <c r="AY30" i="2"/>
  <c r="BA30" i="2"/>
  <c r="T10" i="2" s="1"/>
  <c r="BB30" i="2"/>
  <c r="V10" i="2" s="1"/>
  <c r="H18" i="2" s="1"/>
  <c r="BE30" i="2"/>
  <c r="BJ30" i="2"/>
  <c r="BL30" i="2"/>
  <c r="BM30" i="2"/>
  <c r="BA31" i="2"/>
  <c r="T11" i="2" s="1"/>
  <c r="BB31" i="2"/>
  <c r="V11" i="2" s="1"/>
  <c r="H19" i="2" s="1"/>
  <c r="BE31" i="2"/>
  <c r="BJ31" i="2"/>
  <c r="BL31" i="2"/>
  <c r="BM31" i="2"/>
  <c r="AY32" i="2"/>
  <c r="BA32" i="2"/>
  <c r="W10" i="2" s="1"/>
  <c r="BB32" i="2"/>
  <c r="Y10" i="2" s="1"/>
  <c r="H20" i="2" s="1"/>
  <c r="BE32" i="2"/>
  <c r="BJ32" i="2"/>
  <c r="BL32" i="2"/>
  <c r="BM32" i="2"/>
  <c r="BA33" i="2"/>
  <c r="W11" i="2" s="1"/>
  <c r="BB33" i="2"/>
  <c r="Y11" i="2" s="1"/>
  <c r="H21" i="2" s="1"/>
  <c r="AY34" i="2"/>
  <c r="BA34" i="2"/>
  <c r="Z10" i="2" s="1"/>
  <c r="BB34" i="2"/>
  <c r="AB10" i="2" s="1"/>
  <c r="H22" i="2" s="1"/>
  <c r="BE34" i="2"/>
  <c r="BJ34" i="2"/>
  <c r="BL34" i="2"/>
  <c r="BM34" i="2"/>
  <c r="BA35" i="2"/>
  <c r="Z11" i="2" s="1"/>
  <c r="BB35" i="2"/>
  <c r="AB11" i="2" s="1"/>
  <c r="H23" i="2" s="1"/>
  <c r="BE35" i="2"/>
  <c r="BJ35" i="2"/>
  <c r="BL35" i="2"/>
  <c r="BM35" i="2"/>
  <c r="AY36" i="2"/>
  <c r="BA36" i="2"/>
  <c r="AC10" i="2" s="1"/>
  <c r="BB36" i="2"/>
  <c r="AE10" i="2" s="1"/>
  <c r="H24" i="2" s="1"/>
  <c r="BE36" i="2"/>
  <c r="BJ36" i="2"/>
  <c r="BL36" i="2"/>
  <c r="BM36" i="2"/>
  <c r="BA37" i="2"/>
  <c r="AC11" i="2" s="1"/>
  <c r="BB37" i="2"/>
  <c r="AE11" i="2" s="1"/>
  <c r="H25" i="2" s="1"/>
  <c r="BE37" i="2"/>
  <c r="BJ37" i="2"/>
  <c r="BL37" i="2"/>
  <c r="BM37" i="2"/>
  <c r="AT38" i="2"/>
  <c r="AY38" i="2"/>
  <c r="BA38" i="2"/>
  <c r="N12" i="2" s="1"/>
  <c r="BB38" i="2"/>
  <c r="P12" i="2" s="1"/>
  <c r="K14" i="2" s="1"/>
  <c r="BE38" i="2"/>
  <c r="BJ38" i="2"/>
  <c r="BL38" i="2"/>
  <c r="BM38" i="2"/>
  <c r="BA39" i="2"/>
  <c r="N13" i="2" s="1"/>
  <c r="BB39" i="2"/>
  <c r="P13" i="2" s="1"/>
  <c r="K15" i="2" s="1"/>
  <c r="BE39" i="2"/>
  <c r="BJ39" i="2"/>
  <c r="BL39" i="2"/>
  <c r="BM39" i="2"/>
  <c r="AY40" i="2"/>
  <c r="BA40" i="2"/>
  <c r="Q12" i="2" s="1"/>
  <c r="BB40" i="2"/>
  <c r="S12" i="2" s="1"/>
  <c r="K16" i="2" s="1"/>
  <c r="BA41" i="2"/>
  <c r="Q13" i="2" s="1"/>
  <c r="BB41" i="2"/>
  <c r="S13" i="2" s="1"/>
  <c r="K17" i="2" s="1"/>
  <c r="AY42" i="2"/>
  <c r="BA42" i="2"/>
  <c r="T12" i="2" s="1"/>
  <c r="BB42" i="2"/>
  <c r="V12" i="2" s="1"/>
  <c r="K18" i="2" s="1"/>
  <c r="BA43" i="2"/>
  <c r="T13" i="2" s="1"/>
  <c r="BB43" i="2"/>
  <c r="V13" i="2" s="1"/>
  <c r="K19" i="2" s="1"/>
  <c r="AY44" i="2"/>
  <c r="BA44" i="2"/>
  <c r="W12" i="2" s="1"/>
  <c r="BB44" i="2"/>
  <c r="Y12" i="2" s="1"/>
  <c r="K20" i="2" s="1"/>
  <c r="BA45" i="2"/>
  <c r="W13" i="2" s="1"/>
  <c r="BB45" i="2"/>
  <c r="Y13" i="2" s="1"/>
  <c r="K21" i="2" s="1"/>
  <c r="AY46" i="2"/>
  <c r="BA46" i="2"/>
  <c r="Z12" i="2" s="1"/>
  <c r="BB46" i="2"/>
  <c r="AB12" i="2" s="1"/>
  <c r="K22" i="2" s="1"/>
  <c r="BA47" i="2"/>
  <c r="Z13" i="2" s="1"/>
  <c r="BB47" i="2"/>
  <c r="AB13" i="2" s="1"/>
  <c r="K23" i="2" s="1"/>
  <c r="AY48" i="2"/>
  <c r="BA48" i="2"/>
  <c r="AC12" i="2" s="1"/>
  <c r="BB48" i="2"/>
  <c r="AE12" i="2" s="1"/>
  <c r="K24" i="2" s="1"/>
  <c r="BA49" i="2"/>
  <c r="AC13" i="2" s="1"/>
  <c r="BB49" i="2"/>
  <c r="AE13" i="2" s="1"/>
  <c r="K25" i="2" s="1"/>
  <c r="AT50" i="2"/>
  <c r="AY50" i="2"/>
  <c r="BA50" i="2"/>
  <c r="Q14" i="2" s="1"/>
  <c r="BB50" i="2"/>
  <c r="S14" i="2" s="1"/>
  <c r="N16" i="2" s="1"/>
  <c r="BA51" i="2"/>
  <c r="Q15" i="2" s="1"/>
  <c r="BB51" i="2"/>
  <c r="S15" i="2" s="1"/>
  <c r="N17" i="2" s="1"/>
  <c r="AY52" i="2"/>
  <c r="BA52" i="2"/>
  <c r="T14" i="2" s="1"/>
  <c r="BB52" i="2"/>
  <c r="V14" i="2" s="1"/>
  <c r="N18" i="2" s="1"/>
  <c r="BA53" i="2"/>
  <c r="T15" i="2" s="1"/>
  <c r="BB53" i="2"/>
  <c r="V15" i="2" s="1"/>
  <c r="N19" i="2" s="1"/>
  <c r="AY54" i="2"/>
  <c r="BA54" i="2"/>
  <c r="W14" i="2" s="1"/>
  <c r="BB54" i="2"/>
  <c r="Y14" i="2" s="1"/>
  <c r="N20" i="2" s="1"/>
  <c r="BA55" i="2"/>
  <c r="W15" i="2" s="1"/>
  <c r="BB55" i="2"/>
  <c r="Y15" i="2" s="1"/>
  <c r="N21" i="2" s="1"/>
  <c r="AY56" i="2"/>
  <c r="BA56" i="2"/>
  <c r="Z14" i="2" s="1"/>
  <c r="BB56" i="2"/>
  <c r="AB14" i="2" s="1"/>
  <c r="N22" i="2" s="1"/>
  <c r="BA57" i="2"/>
  <c r="Z15" i="2" s="1"/>
  <c r="BB57" i="2"/>
  <c r="AB15" i="2" s="1"/>
  <c r="N23" i="2" s="1"/>
  <c r="AY58" i="2"/>
  <c r="BA58" i="2"/>
  <c r="AC14" i="2" s="1"/>
  <c r="BB58" i="2"/>
  <c r="AE14" i="2" s="1"/>
  <c r="N24" i="2" s="1"/>
  <c r="BA59" i="2"/>
  <c r="AC15" i="2" s="1"/>
  <c r="BB59" i="2"/>
  <c r="AE15" i="2" s="1"/>
  <c r="N25" i="2" s="1"/>
  <c r="AT60" i="2"/>
  <c r="AY60" i="2"/>
  <c r="BA60" i="2"/>
  <c r="T16" i="2" s="1"/>
  <c r="BB60" i="2"/>
  <c r="V16" i="2" s="1"/>
  <c r="Q18" i="2" s="1"/>
  <c r="BA61" i="2"/>
  <c r="T17" i="2" s="1"/>
  <c r="BB61" i="2"/>
  <c r="V17" i="2" s="1"/>
  <c r="Q19" i="2" s="1"/>
  <c r="AY62" i="2"/>
  <c r="BA62" i="2"/>
  <c r="W16" i="2" s="1"/>
  <c r="BB62" i="2"/>
  <c r="Y16" i="2" s="1"/>
  <c r="Q20" i="2" s="1"/>
  <c r="BA63" i="2"/>
  <c r="W17" i="2" s="1"/>
  <c r="BB63" i="2"/>
  <c r="Y17" i="2" s="1"/>
  <c r="Q21" i="2" s="1"/>
  <c r="AY64" i="2"/>
  <c r="BA64" i="2"/>
  <c r="Z16" i="2" s="1"/>
  <c r="BB64" i="2"/>
  <c r="AB16" i="2" s="1"/>
  <c r="Q22" i="2" s="1"/>
  <c r="BA65" i="2"/>
  <c r="Z17" i="2" s="1"/>
  <c r="BB65" i="2"/>
  <c r="AB17" i="2" s="1"/>
  <c r="Q23" i="2" s="1"/>
  <c r="AY66" i="2"/>
  <c r="BA66" i="2"/>
  <c r="AC16" i="2" s="1"/>
  <c r="BB66" i="2"/>
  <c r="AE16" i="2" s="1"/>
  <c r="Q24" i="2" s="1"/>
  <c r="BA67" i="2"/>
  <c r="AC17" i="2" s="1"/>
  <c r="BB67" i="2"/>
  <c r="AE17" i="2" s="1"/>
  <c r="Q25" i="2" s="1"/>
  <c r="AT68" i="2"/>
  <c r="AY68" i="2"/>
  <c r="BA68" i="2"/>
  <c r="W18" i="2" s="1"/>
  <c r="BB68" i="2"/>
  <c r="Y18" i="2" s="1"/>
  <c r="T20" i="2" s="1"/>
  <c r="BA69" i="2"/>
  <c r="W19" i="2" s="1"/>
  <c r="BB69" i="2"/>
  <c r="Y19" i="2" s="1"/>
  <c r="T21" i="2" s="1"/>
  <c r="AY70" i="2"/>
  <c r="BA70" i="2"/>
  <c r="Z18" i="2" s="1"/>
  <c r="BB70" i="2"/>
  <c r="AB18" i="2" s="1"/>
  <c r="T22" i="2" s="1"/>
  <c r="BA71" i="2"/>
  <c r="Z19" i="2" s="1"/>
  <c r="BB71" i="2"/>
  <c r="AB19" i="2" s="1"/>
  <c r="T23" i="2" s="1"/>
  <c r="AY72" i="2"/>
  <c r="BA72" i="2"/>
  <c r="AC18" i="2" s="1"/>
  <c r="BB72" i="2"/>
  <c r="AE18" i="2" s="1"/>
  <c r="T24" i="2" s="1"/>
  <c r="BA73" i="2"/>
  <c r="AC19" i="2" s="1"/>
  <c r="BB73" i="2"/>
  <c r="AE19" i="2" s="1"/>
  <c r="T25" i="2" s="1"/>
  <c r="AT74" i="2"/>
  <c r="AY74" i="2"/>
  <c r="BA74" i="2"/>
  <c r="Z20" i="2" s="1"/>
  <c r="BB74" i="2"/>
  <c r="AB20" i="2" s="1"/>
  <c r="W22" i="2" s="1"/>
  <c r="BA75" i="2"/>
  <c r="Z21" i="2" s="1"/>
  <c r="BB75" i="2"/>
  <c r="AB21" i="2" s="1"/>
  <c r="W23" i="2" s="1"/>
  <c r="AY76" i="2"/>
  <c r="BA76" i="2"/>
  <c r="AC20" i="2" s="1"/>
  <c r="BB76" i="2"/>
  <c r="AE20" i="2" s="1"/>
  <c r="W24" i="2" s="1"/>
  <c r="BA77" i="2"/>
  <c r="AC21" i="2" s="1"/>
  <c r="BB77" i="2"/>
  <c r="AE21" i="2" s="1"/>
  <c r="W25" i="2" s="1"/>
  <c r="AT78" i="2"/>
  <c r="AY78" i="2"/>
  <c r="BA78" i="2"/>
  <c r="AC22" i="2" s="1"/>
  <c r="BB78" i="2"/>
  <c r="AE22" i="2" s="1"/>
  <c r="Z24" i="2" s="1"/>
  <c r="BA79" i="2"/>
  <c r="AC23" i="2" s="1"/>
  <c r="BB79" i="2"/>
  <c r="AE23" i="2" s="1"/>
  <c r="Z25" i="2" s="1"/>
  <c r="AO6" i="1"/>
  <c r="E7" i="1"/>
  <c r="H7" i="1"/>
  <c r="K7" i="1"/>
  <c r="N7" i="1"/>
  <c r="Q7" i="1"/>
  <c r="T7" i="1"/>
  <c r="W7" i="1"/>
  <c r="Z7" i="1"/>
  <c r="AC7" i="1"/>
  <c r="C8" i="1"/>
  <c r="AT8" i="1"/>
  <c r="AY8" i="1"/>
  <c r="BA8" i="1"/>
  <c r="H8" i="1" s="1"/>
  <c r="BB8" i="1"/>
  <c r="J8" i="1" s="1"/>
  <c r="E10" i="1" s="1"/>
  <c r="BE8" i="1"/>
  <c r="BJ8" i="1"/>
  <c r="BL8" i="1"/>
  <c r="BM8" i="1"/>
  <c r="BA9" i="1"/>
  <c r="H9" i="1" s="1"/>
  <c r="BB9" i="1"/>
  <c r="J9" i="1" s="1"/>
  <c r="E11" i="1" s="1"/>
  <c r="C10" i="1"/>
  <c r="AY10" i="1"/>
  <c r="BA10" i="1"/>
  <c r="K8" i="1" s="1"/>
  <c r="G12" i="1" s="1"/>
  <c r="BB10" i="1"/>
  <c r="M8" i="1" s="1"/>
  <c r="E12" i="1" s="1"/>
  <c r="BE10" i="1"/>
  <c r="BJ10" i="1"/>
  <c r="BL10" i="1"/>
  <c r="BM10" i="1"/>
  <c r="BA11" i="1"/>
  <c r="K9" i="1" s="1"/>
  <c r="BB11" i="1"/>
  <c r="M9" i="1" s="1"/>
  <c r="E13" i="1" s="1"/>
  <c r="C12" i="1"/>
  <c r="AY12" i="1"/>
  <c r="BA12" i="1"/>
  <c r="N8" i="1" s="1"/>
  <c r="G14" i="1" s="1"/>
  <c r="BB12" i="1"/>
  <c r="P8" i="1" s="1"/>
  <c r="E14" i="1" s="1"/>
  <c r="BE12" i="1"/>
  <c r="BJ12" i="1"/>
  <c r="BL12" i="1"/>
  <c r="BM12" i="1"/>
  <c r="BA13" i="1"/>
  <c r="N9" i="1" s="1"/>
  <c r="BB13" i="1"/>
  <c r="P9" i="1" s="1"/>
  <c r="E15" i="1" s="1"/>
  <c r="C14" i="1"/>
  <c r="AY14" i="1"/>
  <c r="BA14" i="1"/>
  <c r="Q8" i="1" s="1"/>
  <c r="G16" i="1" s="1"/>
  <c r="BB14" i="1"/>
  <c r="S8" i="1" s="1"/>
  <c r="E16" i="1" s="1"/>
  <c r="BE14" i="1"/>
  <c r="BJ14" i="1"/>
  <c r="BL14" i="1"/>
  <c r="BM14" i="1"/>
  <c r="BA15" i="1"/>
  <c r="Q9" i="1" s="1"/>
  <c r="BB15" i="1"/>
  <c r="S9" i="1" s="1"/>
  <c r="E17" i="1" s="1"/>
  <c r="C16" i="1"/>
  <c r="AY16" i="1"/>
  <c r="BA16" i="1"/>
  <c r="T8" i="1" s="1"/>
  <c r="BB16" i="1"/>
  <c r="V8" i="1" s="1"/>
  <c r="E18" i="1" s="1"/>
  <c r="BE16" i="1"/>
  <c r="BJ16" i="1"/>
  <c r="BL16" i="1"/>
  <c r="BM16" i="1"/>
  <c r="BA17" i="1"/>
  <c r="T9" i="1" s="1"/>
  <c r="BB17" i="1"/>
  <c r="V9" i="1" s="1"/>
  <c r="E19" i="1" s="1"/>
  <c r="C18" i="1"/>
  <c r="AY18" i="1"/>
  <c r="BA18" i="1"/>
  <c r="W8" i="1" s="1"/>
  <c r="G20" i="1" s="1"/>
  <c r="BB18" i="1"/>
  <c r="Y8" i="1" s="1"/>
  <c r="E20" i="1" s="1"/>
  <c r="BE18" i="1"/>
  <c r="BJ18" i="1"/>
  <c r="BL18" i="1"/>
  <c r="BM18" i="1"/>
  <c r="BA19" i="1"/>
  <c r="W9" i="1" s="1"/>
  <c r="BB19" i="1"/>
  <c r="Y9" i="1" s="1"/>
  <c r="E21" i="1" s="1"/>
  <c r="C20" i="1"/>
  <c r="AY20" i="1"/>
  <c r="BA20" i="1"/>
  <c r="Z8" i="1" s="1"/>
  <c r="G22" i="1" s="1"/>
  <c r="BB20" i="1"/>
  <c r="AB8" i="1" s="1"/>
  <c r="E22" i="1" s="1"/>
  <c r="BE20" i="1"/>
  <c r="BJ20" i="1"/>
  <c r="BL20" i="1"/>
  <c r="BM20" i="1"/>
  <c r="BA21" i="1"/>
  <c r="Z9" i="1" s="1"/>
  <c r="BB21" i="1"/>
  <c r="AB9" i="1" s="1"/>
  <c r="E23" i="1" s="1"/>
  <c r="C22" i="1"/>
  <c r="AY22" i="1"/>
  <c r="BA22" i="1"/>
  <c r="AC8" i="1" s="1"/>
  <c r="G24" i="1" s="1"/>
  <c r="BB22" i="1"/>
  <c r="AE8" i="1" s="1"/>
  <c r="E24" i="1" s="1"/>
  <c r="BA23" i="1"/>
  <c r="AC9" i="1" s="1"/>
  <c r="BB23" i="1"/>
  <c r="AE9" i="1" s="1"/>
  <c r="E25" i="1" s="1"/>
  <c r="C24" i="1"/>
  <c r="AT24" i="1"/>
  <c r="AY24" i="1"/>
  <c r="BA24" i="1"/>
  <c r="K10" i="1" s="1"/>
  <c r="BB24" i="1"/>
  <c r="M10" i="1" s="1"/>
  <c r="H12" i="1" s="1"/>
  <c r="BA25" i="1"/>
  <c r="K11" i="1" s="1"/>
  <c r="J13" i="1" s="1"/>
  <c r="BB25" i="1"/>
  <c r="M11" i="1" s="1"/>
  <c r="H13" i="1" s="1"/>
  <c r="BE25" i="1"/>
  <c r="BJ25" i="1"/>
  <c r="BL25" i="1"/>
  <c r="BM25" i="1"/>
  <c r="AY26" i="1"/>
  <c r="BA26" i="1"/>
  <c r="N10" i="1" s="1"/>
  <c r="BB26" i="1"/>
  <c r="P10" i="1" s="1"/>
  <c r="H14" i="1" s="1"/>
  <c r="BE26" i="1"/>
  <c r="BJ26" i="1"/>
  <c r="BL26" i="1"/>
  <c r="BM26" i="1"/>
  <c r="BA27" i="1"/>
  <c r="N11" i="1" s="1"/>
  <c r="BB27" i="1"/>
  <c r="P11" i="1" s="1"/>
  <c r="H15" i="1" s="1"/>
  <c r="AY28" i="1"/>
  <c r="BA28" i="1"/>
  <c r="Q10" i="1" s="1"/>
  <c r="BB28" i="1"/>
  <c r="S10" i="1" s="1"/>
  <c r="H16" i="1" s="1"/>
  <c r="BE28" i="1"/>
  <c r="BJ28" i="1"/>
  <c r="BL28" i="1"/>
  <c r="BM28" i="1"/>
  <c r="BA29" i="1"/>
  <c r="Q11" i="1" s="1"/>
  <c r="BB29" i="1"/>
  <c r="S11" i="1" s="1"/>
  <c r="H17" i="1" s="1"/>
  <c r="BE29" i="1"/>
  <c r="BJ29" i="1"/>
  <c r="BL29" i="1"/>
  <c r="BM29" i="1"/>
  <c r="AY30" i="1"/>
  <c r="BA30" i="1"/>
  <c r="T10" i="1" s="1"/>
  <c r="BB30" i="1"/>
  <c r="V10" i="1" s="1"/>
  <c r="H18" i="1" s="1"/>
  <c r="BE30" i="1"/>
  <c r="BJ30" i="1"/>
  <c r="BL30" i="1"/>
  <c r="BM30" i="1"/>
  <c r="BA31" i="1"/>
  <c r="T11" i="1" s="1"/>
  <c r="BB31" i="1"/>
  <c r="V11" i="1" s="1"/>
  <c r="H19" i="1" s="1"/>
  <c r="BE31" i="1"/>
  <c r="BJ31" i="1"/>
  <c r="BL31" i="1"/>
  <c r="BM31" i="1"/>
  <c r="AY32" i="1"/>
  <c r="BA32" i="1"/>
  <c r="W10" i="1" s="1"/>
  <c r="BB32" i="1"/>
  <c r="Y10" i="1" s="1"/>
  <c r="H20" i="1" s="1"/>
  <c r="BE32" i="1"/>
  <c r="BJ32" i="1"/>
  <c r="BL32" i="1"/>
  <c r="BM32" i="1"/>
  <c r="BA33" i="1"/>
  <c r="W11" i="1" s="1"/>
  <c r="J21" i="1" s="1"/>
  <c r="BB33" i="1"/>
  <c r="Y11" i="1" s="1"/>
  <c r="H21" i="1" s="1"/>
  <c r="AY34" i="1"/>
  <c r="BA34" i="1"/>
  <c r="Z10" i="1" s="1"/>
  <c r="BB34" i="1"/>
  <c r="AB10" i="1" s="1"/>
  <c r="H22" i="1" s="1"/>
  <c r="BE34" i="1"/>
  <c r="BJ34" i="1"/>
  <c r="BL34" i="1"/>
  <c r="BM34" i="1"/>
  <c r="BA35" i="1"/>
  <c r="Z11" i="1" s="1"/>
  <c r="BB35" i="1"/>
  <c r="AB11" i="1" s="1"/>
  <c r="H23" i="1" s="1"/>
  <c r="BE35" i="1"/>
  <c r="BJ35" i="1"/>
  <c r="BL35" i="1"/>
  <c r="BM35" i="1"/>
  <c r="AY36" i="1"/>
  <c r="BA36" i="1"/>
  <c r="AC10" i="1" s="1"/>
  <c r="BB36" i="1"/>
  <c r="AE10" i="1" s="1"/>
  <c r="H24" i="1" s="1"/>
  <c r="BE36" i="1"/>
  <c r="BJ36" i="1"/>
  <c r="BL36" i="1"/>
  <c r="BM36" i="1"/>
  <c r="BA37" i="1"/>
  <c r="AC11" i="1" s="1"/>
  <c r="BB37" i="1"/>
  <c r="AE11" i="1" s="1"/>
  <c r="H25" i="1" s="1"/>
  <c r="BE37" i="1"/>
  <c r="BJ37" i="1"/>
  <c r="BL37" i="1"/>
  <c r="BM37" i="1"/>
  <c r="AT38" i="1"/>
  <c r="AY38" i="1"/>
  <c r="BA38" i="1"/>
  <c r="N12" i="1" s="1"/>
  <c r="BB38" i="1"/>
  <c r="P12" i="1" s="1"/>
  <c r="K14" i="1" s="1"/>
  <c r="BE38" i="1"/>
  <c r="BJ38" i="1"/>
  <c r="BL38" i="1"/>
  <c r="BM38" i="1"/>
  <c r="BA39" i="1"/>
  <c r="N13" i="1" s="1"/>
  <c r="BB39" i="1"/>
  <c r="P13" i="1" s="1"/>
  <c r="K15" i="1" s="1"/>
  <c r="BE39" i="1"/>
  <c r="BJ39" i="1"/>
  <c r="BL39" i="1"/>
  <c r="BM39" i="1"/>
  <c r="AY40" i="1"/>
  <c r="BA40" i="1"/>
  <c r="Q12" i="1" s="1"/>
  <c r="BB40" i="1"/>
  <c r="S12" i="1" s="1"/>
  <c r="K16" i="1" s="1"/>
  <c r="BA41" i="1"/>
  <c r="Q13" i="1" s="1"/>
  <c r="BB41" i="1"/>
  <c r="S13" i="1" s="1"/>
  <c r="K17" i="1" s="1"/>
  <c r="AY42" i="1"/>
  <c r="BA42" i="1"/>
  <c r="T12" i="1" s="1"/>
  <c r="BB42" i="1"/>
  <c r="V12" i="1" s="1"/>
  <c r="K18" i="1" s="1"/>
  <c r="BA43" i="1"/>
  <c r="T13" i="1" s="1"/>
  <c r="BB43" i="1"/>
  <c r="V13" i="1" s="1"/>
  <c r="K19" i="1" s="1"/>
  <c r="AY44" i="1"/>
  <c r="BA44" i="1"/>
  <c r="W12" i="1" s="1"/>
  <c r="BB44" i="1"/>
  <c r="Y12" i="1" s="1"/>
  <c r="K20" i="1" s="1"/>
  <c r="BA45" i="1"/>
  <c r="W13" i="1" s="1"/>
  <c r="BB45" i="1"/>
  <c r="Y13" i="1" s="1"/>
  <c r="K21" i="1" s="1"/>
  <c r="AY46" i="1"/>
  <c r="BA46" i="1"/>
  <c r="Z12" i="1" s="1"/>
  <c r="BB46" i="1"/>
  <c r="AB12" i="1" s="1"/>
  <c r="K22" i="1" s="1"/>
  <c r="BA47" i="1"/>
  <c r="Z13" i="1" s="1"/>
  <c r="BB47" i="1"/>
  <c r="AB13" i="1" s="1"/>
  <c r="K23" i="1" s="1"/>
  <c r="AY48" i="1"/>
  <c r="BA48" i="1"/>
  <c r="AC12" i="1" s="1"/>
  <c r="BB48" i="1"/>
  <c r="AE12" i="1" s="1"/>
  <c r="K24" i="1" s="1"/>
  <c r="BA49" i="1"/>
  <c r="AC13" i="1" s="1"/>
  <c r="BB49" i="1"/>
  <c r="AE13" i="1" s="1"/>
  <c r="K25" i="1" s="1"/>
  <c r="AT50" i="1"/>
  <c r="AY50" i="1"/>
  <c r="BA50" i="1"/>
  <c r="Q14" i="1" s="1"/>
  <c r="BB50" i="1"/>
  <c r="S14" i="1" s="1"/>
  <c r="N16" i="1" s="1"/>
  <c r="BA51" i="1"/>
  <c r="Q15" i="1" s="1"/>
  <c r="BB51" i="1"/>
  <c r="S15" i="1" s="1"/>
  <c r="N17" i="1" s="1"/>
  <c r="AY52" i="1"/>
  <c r="BA52" i="1"/>
  <c r="T14" i="1" s="1"/>
  <c r="BB52" i="1"/>
  <c r="V14" i="1" s="1"/>
  <c r="N18" i="1" s="1"/>
  <c r="BA53" i="1"/>
  <c r="T15" i="1" s="1"/>
  <c r="BB53" i="1"/>
  <c r="V15" i="1" s="1"/>
  <c r="N19" i="1" s="1"/>
  <c r="AY54" i="1"/>
  <c r="BA54" i="1"/>
  <c r="W14" i="1" s="1"/>
  <c r="BB54" i="1"/>
  <c r="Y14" i="1" s="1"/>
  <c r="N20" i="1" s="1"/>
  <c r="BA55" i="1"/>
  <c r="W15" i="1" s="1"/>
  <c r="BB55" i="1"/>
  <c r="Y15" i="1" s="1"/>
  <c r="N21" i="1" s="1"/>
  <c r="AY56" i="1"/>
  <c r="BA56" i="1"/>
  <c r="Z14" i="1" s="1"/>
  <c r="BB56" i="1"/>
  <c r="AB14" i="1" s="1"/>
  <c r="N22" i="1" s="1"/>
  <c r="BA57" i="1"/>
  <c r="Z15" i="1" s="1"/>
  <c r="BB57" i="1"/>
  <c r="AB15" i="1" s="1"/>
  <c r="N23" i="1" s="1"/>
  <c r="AY58" i="1"/>
  <c r="BA58" i="1"/>
  <c r="AC14" i="1" s="1"/>
  <c r="BB58" i="1"/>
  <c r="AE14" i="1" s="1"/>
  <c r="N24" i="1" s="1"/>
  <c r="BA59" i="1"/>
  <c r="AC15" i="1" s="1"/>
  <c r="BB59" i="1"/>
  <c r="AE15" i="1" s="1"/>
  <c r="N25" i="1" s="1"/>
  <c r="AT60" i="1"/>
  <c r="AY60" i="1"/>
  <c r="BA60" i="1"/>
  <c r="T16" i="1" s="1"/>
  <c r="BB60" i="1"/>
  <c r="V16" i="1" s="1"/>
  <c r="Q18" i="1" s="1"/>
  <c r="BA61" i="1"/>
  <c r="T17" i="1" s="1"/>
  <c r="BB61" i="1"/>
  <c r="V17" i="1" s="1"/>
  <c r="Q19" i="1" s="1"/>
  <c r="AY62" i="1"/>
  <c r="BA62" i="1"/>
  <c r="W16" i="1" s="1"/>
  <c r="BB62" i="1"/>
  <c r="Y16" i="1" s="1"/>
  <c r="Q20" i="1" s="1"/>
  <c r="BA63" i="1"/>
  <c r="W17" i="1" s="1"/>
  <c r="BB63" i="1"/>
  <c r="Y17" i="1" s="1"/>
  <c r="Q21" i="1" s="1"/>
  <c r="AY64" i="1"/>
  <c r="BA64" i="1"/>
  <c r="Z16" i="1" s="1"/>
  <c r="BB64" i="1"/>
  <c r="AB16" i="1" s="1"/>
  <c r="Q22" i="1" s="1"/>
  <c r="BA65" i="1"/>
  <c r="Z17" i="1" s="1"/>
  <c r="BB65" i="1"/>
  <c r="AB17" i="1" s="1"/>
  <c r="Q23" i="1" s="1"/>
  <c r="AY66" i="1"/>
  <c r="BA66" i="1"/>
  <c r="AC16" i="1" s="1"/>
  <c r="BB66" i="1"/>
  <c r="AE16" i="1" s="1"/>
  <c r="Q24" i="1" s="1"/>
  <c r="BA67" i="1"/>
  <c r="AC17" i="1" s="1"/>
  <c r="BB67" i="1"/>
  <c r="AE17" i="1" s="1"/>
  <c r="Q25" i="1" s="1"/>
  <c r="AT68" i="1"/>
  <c r="AY68" i="1"/>
  <c r="BA68" i="1"/>
  <c r="W18" i="1" s="1"/>
  <c r="BB68" i="1"/>
  <c r="Y18" i="1" s="1"/>
  <c r="T20" i="1" s="1"/>
  <c r="BA69" i="1"/>
  <c r="W19" i="1" s="1"/>
  <c r="BB69" i="1"/>
  <c r="Y19" i="1" s="1"/>
  <c r="T21" i="1" s="1"/>
  <c r="AY70" i="1"/>
  <c r="BA70" i="1"/>
  <c r="Z18" i="1" s="1"/>
  <c r="BB70" i="1"/>
  <c r="AB18" i="1" s="1"/>
  <c r="T22" i="1" s="1"/>
  <c r="BA71" i="1"/>
  <c r="Z19" i="1" s="1"/>
  <c r="BB71" i="1"/>
  <c r="AB19" i="1" s="1"/>
  <c r="T23" i="1" s="1"/>
  <c r="AY72" i="1"/>
  <c r="BA72" i="1"/>
  <c r="AC18" i="1" s="1"/>
  <c r="BB72" i="1"/>
  <c r="AE18" i="1" s="1"/>
  <c r="T24" i="1" s="1"/>
  <c r="BA73" i="1"/>
  <c r="AC19" i="1" s="1"/>
  <c r="BB73" i="1"/>
  <c r="AE19" i="1" s="1"/>
  <c r="T25" i="1" s="1"/>
  <c r="AT74" i="1"/>
  <c r="AY74" i="1"/>
  <c r="BA74" i="1"/>
  <c r="Z20" i="1" s="1"/>
  <c r="BB74" i="1"/>
  <c r="AB20" i="1" s="1"/>
  <c r="W22" i="1" s="1"/>
  <c r="BA75" i="1"/>
  <c r="Z21" i="1" s="1"/>
  <c r="BB75" i="1"/>
  <c r="AB21" i="1" s="1"/>
  <c r="W23" i="1" s="1"/>
  <c r="AY76" i="1"/>
  <c r="BA76" i="1"/>
  <c r="AC20" i="1" s="1"/>
  <c r="BB76" i="1"/>
  <c r="AE20" i="1" s="1"/>
  <c r="W24" i="1" s="1"/>
  <c r="BA77" i="1"/>
  <c r="AC21" i="1" s="1"/>
  <c r="BB77" i="1"/>
  <c r="AE21" i="1" s="1"/>
  <c r="W25" i="1" s="1"/>
  <c r="AT78" i="1"/>
  <c r="AY78" i="1"/>
  <c r="BA78" i="1"/>
  <c r="AC22" i="1" s="1"/>
  <c r="BB78" i="1"/>
  <c r="AE22" i="1" s="1"/>
  <c r="Z24" i="1" s="1"/>
  <c r="BA79" i="1"/>
  <c r="AC23" i="1" s="1"/>
  <c r="BB79" i="1"/>
  <c r="AE23" i="1" s="1"/>
  <c r="Z25" i="1" s="1"/>
  <c r="U11" i="3" l="1"/>
  <c r="AA9" i="3"/>
  <c r="O9" i="3"/>
  <c r="U11" i="2"/>
  <c r="U9" i="3"/>
  <c r="AA17" i="3"/>
  <c r="X17" i="3"/>
  <c r="U13" i="2"/>
  <c r="R13" i="2"/>
  <c r="AD9" i="2"/>
  <c r="R11" i="1"/>
  <c r="O11" i="2"/>
  <c r="O13" i="2"/>
  <c r="AA11" i="3"/>
  <c r="U17" i="3"/>
  <c r="X15" i="3"/>
  <c r="X9" i="3"/>
  <c r="AA15" i="3"/>
  <c r="X11" i="3"/>
  <c r="R9" i="3"/>
  <c r="AA9" i="2"/>
  <c r="AD9" i="1"/>
  <c r="L9" i="1"/>
  <c r="I9" i="1"/>
  <c r="I21" i="1"/>
  <c r="I13" i="1"/>
  <c r="X9" i="1"/>
  <c r="U15" i="3"/>
  <c r="AD11" i="2"/>
  <c r="R9" i="2"/>
  <c r="O9" i="2"/>
  <c r="G21" i="1"/>
  <c r="F21" i="1" s="1"/>
  <c r="AA13" i="3"/>
  <c r="G11" i="1"/>
  <c r="F11" i="1" s="1"/>
  <c r="R9" i="1"/>
  <c r="G25" i="1"/>
  <c r="F25" i="1" s="1"/>
  <c r="AD13" i="2"/>
  <c r="X11" i="2"/>
  <c r="X13" i="2"/>
  <c r="X13" i="3"/>
  <c r="U13" i="3"/>
  <c r="G21" i="3"/>
  <c r="F21" i="3" s="1"/>
  <c r="X9" i="2"/>
  <c r="AA13" i="2"/>
  <c r="R11" i="2"/>
  <c r="AA11" i="2"/>
  <c r="G17" i="2"/>
  <c r="F17" i="2" s="1"/>
  <c r="G19" i="2"/>
  <c r="F19" i="2" s="1"/>
  <c r="G15" i="2"/>
  <c r="F15" i="2" s="1"/>
  <c r="F18" i="2"/>
  <c r="U8" i="2"/>
  <c r="U8" i="3"/>
  <c r="X18" i="3"/>
  <c r="AA8" i="3"/>
  <c r="X14" i="3"/>
  <c r="X12" i="3"/>
  <c r="AA10" i="3"/>
  <c r="X8" i="3"/>
  <c r="AA10" i="2"/>
  <c r="X10" i="2"/>
  <c r="R10" i="2"/>
  <c r="F20" i="1"/>
  <c r="X8" i="1"/>
  <c r="X12" i="2"/>
  <c r="R14" i="2"/>
  <c r="AD12" i="2"/>
  <c r="R12" i="2"/>
  <c r="U10" i="2"/>
  <c r="U10" i="1"/>
  <c r="O10" i="1"/>
  <c r="X16" i="3"/>
  <c r="AA12" i="3"/>
  <c r="U14" i="2"/>
  <c r="U12" i="2"/>
  <c r="U8" i="1"/>
  <c r="AA10" i="1"/>
  <c r="AD8" i="2"/>
  <c r="F22" i="2"/>
  <c r="X8" i="2"/>
  <c r="AA8" i="2"/>
  <c r="X14" i="2"/>
  <c r="R8" i="2"/>
  <c r="F12" i="1"/>
  <c r="L8" i="1"/>
  <c r="F24" i="1"/>
  <c r="AD8" i="1"/>
  <c r="F22" i="1"/>
  <c r="G17" i="3"/>
  <c r="F17" i="3" s="1"/>
  <c r="G20" i="3"/>
  <c r="F20" i="3" s="1"/>
  <c r="F16" i="3"/>
  <c r="R8" i="3"/>
  <c r="X10" i="3"/>
  <c r="AA18" i="3"/>
  <c r="O8" i="3"/>
  <c r="G15" i="3"/>
  <c r="F15" i="3" s="1"/>
  <c r="AA14" i="2"/>
  <c r="AA12" i="2"/>
  <c r="AA16" i="3"/>
  <c r="AA14" i="3"/>
  <c r="G23" i="3"/>
  <c r="F23" i="3" s="1"/>
  <c r="G19" i="3"/>
  <c r="F19" i="3" s="1"/>
  <c r="AA8" i="1"/>
  <c r="F16" i="1"/>
  <c r="R8" i="1"/>
  <c r="G13" i="1"/>
  <c r="F13" i="1" s="1"/>
  <c r="AD10" i="2"/>
  <c r="G25" i="2"/>
  <c r="F25" i="2" s="1"/>
  <c r="G23" i="2"/>
  <c r="F23" i="2" s="1"/>
  <c r="G21" i="2"/>
  <c r="F21" i="2" s="1"/>
  <c r="AD14" i="2"/>
  <c r="F14" i="1"/>
  <c r="O8" i="1"/>
  <c r="G17" i="1"/>
  <c r="F17" i="1" s="1"/>
  <c r="G18" i="1"/>
  <c r="F18" i="1" s="1"/>
  <c r="G24" i="2"/>
  <c r="F24" i="2" s="1"/>
  <c r="G20" i="2"/>
  <c r="F20" i="2" s="1"/>
  <c r="G16" i="2"/>
  <c r="F16" i="2" s="1"/>
  <c r="G22" i="3"/>
  <c r="F22" i="3" s="1"/>
  <c r="G18" i="3"/>
  <c r="F18" i="3" s="1"/>
  <c r="G14" i="3"/>
  <c r="F14" i="3" s="1"/>
  <c r="AA21" i="1"/>
  <c r="Y23" i="1"/>
  <c r="X23" i="1" s="1"/>
  <c r="AD23" i="1"/>
  <c r="AB25" i="1"/>
  <c r="AA25" i="1" s="1"/>
  <c r="AD22" i="1"/>
  <c r="AB24" i="1"/>
  <c r="AA24" i="1" s="1"/>
  <c r="Y25" i="1"/>
  <c r="X25" i="1" s="1"/>
  <c r="AD21" i="1"/>
  <c r="AD20" i="1"/>
  <c r="Y24" i="1"/>
  <c r="X24" i="1" s="1"/>
  <c r="AA19" i="1"/>
  <c r="V23" i="1"/>
  <c r="U23" i="1" s="1"/>
  <c r="AA18" i="1"/>
  <c r="V22" i="1"/>
  <c r="U22" i="1" s="1"/>
  <c r="AA17" i="1"/>
  <c r="S23" i="1"/>
  <c r="R23" i="1" s="1"/>
  <c r="S22" i="1"/>
  <c r="R22" i="1" s="1"/>
  <c r="AA16" i="1"/>
  <c r="U17" i="1"/>
  <c r="S19" i="1"/>
  <c r="R19" i="1" s="1"/>
  <c r="S18" i="1"/>
  <c r="R18" i="1" s="1"/>
  <c r="U16" i="1"/>
  <c r="AD15" i="1"/>
  <c r="P25" i="1"/>
  <c r="O25" i="1" s="1"/>
  <c r="AD14" i="1"/>
  <c r="P24" i="1"/>
  <c r="O24" i="1" s="1"/>
  <c r="P21" i="1"/>
  <c r="O21" i="1" s="1"/>
  <c r="X15" i="1"/>
  <c r="X14" i="1"/>
  <c r="P20" i="1"/>
  <c r="O20" i="1" s="1"/>
  <c r="P17" i="1"/>
  <c r="O17" i="1" s="1"/>
  <c r="R15" i="1"/>
  <c r="R14" i="1"/>
  <c r="P16" i="1"/>
  <c r="O16" i="1" s="1"/>
  <c r="M25" i="1"/>
  <c r="L25" i="1" s="1"/>
  <c r="AD13" i="1"/>
  <c r="AD12" i="1"/>
  <c r="M24" i="1"/>
  <c r="L24" i="1" s="1"/>
  <c r="X13" i="1"/>
  <c r="M21" i="1"/>
  <c r="L21" i="1" s="1"/>
  <c r="X12" i="1"/>
  <c r="M20" i="1"/>
  <c r="L20" i="1" s="1"/>
  <c r="R13" i="1"/>
  <c r="M17" i="1"/>
  <c r="L17" i="1" s="1"/>
  <c r="R12" i="1"/>
  <c r="M16" i="1"/>
  <c r="L16" i="1" s="1"/>
  <c r="AA11" i="1"/>
  <c r="J23" i="1"/>
  <c r="I23" i="1" s="1"/>
  <c r="AM20" i="1"/>
  <c r="U11" i="1"/>
  <c r="J19" i="1"/>
  <c r="I19" i="1" s="1"/>
  <c r="AM16" i="1"/>
  <c r="O11" i="1"/>
  <c r="J15" i="1"/>
  <c r="I15" i="1" s="1"/>
  <c r="AM12" i="1"/>
  <c r="AA9" i="1"/>
  <c r="G23" i="1"/>
  <c r="F23" i="1" s="1"/>
  <c r="O9" i="1"/>
  <c r="G15" i="1"/>
  <c r="F15" i="1" s="1"/>
  <c r="Y22" i="1"/>
  <c r="X22" i="1" s="1"/>
  <c r="AA20" i="1"/>
  <c r="AD19" i="1"/>
  <c r="V25" i="1"/>
  <c r="U25" i="1" s="1"/>
  <c r="AD18" i="1"/>
  <c r="V24" i="1"/>
  <c r="U24" i="1" s="1"/>
  <c r="V21" i="1"/>
  <c r="U21" i="1" s="1"/>
  <c r="X19" i="1"/>
  <c r="X18" i="1"/>
  <c r="V20" i="1"/>
  <c r="U20" i="1" s="1"/>
  <c r="S25" i="1"/>
  <c r="R25" i="1" s="1"/>
  <c r="AD17" i="1"/>
  <c r="AD16" i="1"/>
  <c r="S24" i="1"/>
  <c r="R24" i="1" s="1"/>
  <c r="X17" i="1"/>
  <c r="S21" i="1"/>
  <c r="R21" i="1" s="1"/>
  <c r="X16" i="1"/>
  <c r="S20" i="1"/>
  <c r="R20" i="1" s="1"/>
  <c r="AA15" i="1"/>
  <c r="P23" i="1"/>
  <c r="O23" i="1" s="1"/>
  <c r="AA14" i="1"/>
  <c r="P22" i="1"/>
  <c r="O22" i="1" s="1"/>
  <c r="U15" i="1"/>
  <c r="P19" i="1"/>
  <c r="O19" i="1" s="1"/>
  <c r="U14" i="1"/>
  <c r="P18" i="1"/>
  <c r="O18" i="1" s="1"/>
  <c r="AA13" i="1"/>
  <c r="M23" i="1"/>
  <c r="L23" i="1" s="1"/>
  <c r="M22" i="1"/>
  <c r="L22" i="1" s="1"/>
  <c r="AA12" i="1"/>
  <c r="U13" i="1"/>
  <c r="M19" i="1"/>
  <c r="L19" i="1" s="1"/>
  <c r="M18" i="1"/>
  <c r="L18" i="1" s="1"/>
  <c r="U12" i="1"/>
  <c r="O13" i="1"/>
  <c r="M15" i="1"/>
  <c r="L15" i="1" s="1"/>
  <c r="M14" i="1"/>
  <c r="L14" i="1" s="1"/>
  <c r="O12" i="1"/>
  <c r="AD11" i="1"/>
  <c r="J25" i="1"/>
  <c r="I25" i="1" s="1"/>
  <c r="AD10" i="1"/>
  <c r="J24" i="1"/>
  <c r="I24" i="1" s="1"/>
  <c r="X10" i="1"/>
  <c r="J20" i="1"/>
  <c r="I20" i="1" s="1"/>
  <c r="AM18" i="1"/>
  <c r="R10" i="1"/>
  <c r="J16" i="1"/>
  <c r="I16" i="1" s="1"/>
  <c r="AM14" i="1"/>
  <c r="L10" i="1"/>
  <c r="AM10" i="1"/>
  <c r="J12" i="1"/>
  <c r="I12" i="1" s="1"/>
  <c r="U9" i="1"/>
  <c r="G19" i="1"/>
  <c r="F19" i="1" s="1"/>
  <c r="AM24" i="1"/>
  <c r="AM22" i="1"/>
  <c r="J22" i="1"/>
  <c r="J18" i="1"/>
  <c r="I18" i="1" s="1"/>
  <c r="J14" i="1"/>
  <c r="I14" i="1" s="1"/>
  <c r="X11" i="1"/>
  <c r="L11" i="1"/>
  <c r="AA21" i="2"/>
  <c r="Y23" i="2"/>
  <c r="X23" i="2" s="1"/>
  <c r="Y22" i="2"/>
  <c r="X22" i="2" s="1"/>
  <c r="AA20" i="2"/>
  <c r="AD19" i="2"/>
  <c r="V25" i="2"/>
  <c r="U25" i="2" s="1"/>
  <c r="AD18" i="2"/>
  <c r="V24" i="2"/>
  <c r="U24" i="2" s="1"/>
  <c r="V21" i="2"/>
  <c r="U21" i="2" s="1"/>
  <c r="X19" i="2"/>
  <c r="X18" i="2"/>
  <c r="V20" i="2"/>
  <c r="U20" i="2" s="1"/>
  <c r="S25" i="2"/>
  <c r="R25" i="2" s="1"/>
  <c r="AD17" i="2"/>
  <c r="AD16" i="2"/>
  <c r="S24" i="2"/>
  <c r="R24" i="2" s="1"/>
  <c r="X17" i="2"/>
  <c r="S21" i="2"/>
  <c r="R21" i="2" s="1"/>
  <c r="X16" i="2"/>
  <c r="S20" i="2"/>
  <c r="R20" i="2" s="1"/>
  <c r="AA15" i="2"/>
  <c r="P23" i="2"/>
  <c r="O23" i="2" s="1"/>
  <c r="U15" i="2"/>
  <c r="P19" i="2"/>
  <c r="O19" i="2" s="1"/>
  <c r="AM18" i="2"/>
  <c r="J17" i="1"/>
  <c r="I17" i="1" s="1"/>
  <c r="AN8" i="1"/>
  <c r="I8" i="1"/>
  <c r="AM8" i="1"/>
  <c r="G10" i="1"/>
  <c r="F10" i="1" s="1"/>
  <c r="AD23" i="2"/>
  <c r="AB25" i="2"/>
  <c r="AA25" i="2" s="1"/>
  <c r="AD22" i="2"/>
  <c r="AB24" i="2"/>
  <c r="AA24" i="2" s="1"/>
  <c r="Y25" i="2"/>
  <c r="X25" i="2" s="1"/>
  <c r="AD21" i="2"/>
  <c r="AD20" i="2"/>
  <c r="Y24" i="2"/>
  <c r="X24" i="2" s="1"/>
  <c r="AA19" i="2"/>
  <c r="V23" i="2"/>
  <c r="U23" i="2" s="1"/>
  <c r="AA18" i="2"/>
  <c r="V22" i="2"/>
  <c r="U22" i="2" s="1"/>
  <c r="AA17" i="2"/>
  <c r="S23" i="2"/>
  <c r="R23" i="2" s="1"/>
  <c r="S22" i="2"/>
  <c r="R22" i="2" s="1"/>
  <c r="AA16" i="2"/>
  <c r="U17" i="2"/>
  <c r="S19" i="2"/>
  <c r="R19" i="2" s="1"/>
  <c r="S18" i="2"/>
  <c r="R18" i="2" s="1"/>
  <c r="U16" i="2"/>
  <c r="AD15" i="2"/>
  <c r="P25" i="2"/>
  <c r="O25" i="2" s="1"/>
  <c r="P21" i="2"/>
  <c r="O21" i="2" s="1"/>
  <c r="X15" i="2"/>
  <c r="P17" i="2"/>
  <c r="O17" i="2" s="1"/>
  <c r="R15" i="2"/>
  <c r="AM16" i="2"/>
  <c r="O10" i="2"/>
  <c r="J14" i="2"/>
  <c r="I14" i="2" s="1"/>
  <c r="J25" i="2"/>
  <c r="I25" i="2" s="1"/>
  <c r="AM24" i="2"/>
  <c r="P24" i="2"/>
  <c r="O24" i="2" s="1"/>
  <c r="J24" i="2"/>
  <c r="I24" i="2" s="1"/>
  <c r="M23" i="2"/>
  <c r="L23" i="2" s="1"/>
  <c r="AM22" i="2"/>
  <c r="P22" i="2"/>
  <c r="O22" i="2" s="1"/>
  <c r="J22" i="2"/>
  <c r="I22" i="2" s="1"/>
  <c r="M21" i="2"/>
  <c r="L21" i="2" s="1"/>
  <c r="AM20" i="2"/>
  <c r="P20" i="2"/>
  <c r="O20" i="2" s="1"/>
  <c r="J20" i="2"/>
  <c r="I20" i="2" s="1"/>
  <c r="M19" i="2"/>
  <c r="L19" i="2" s="1"/>
  <c r="P18" i="2"/>
  <c r="O18" i="2" s="1"/>
  <c r="J18" i="2"/>
  <c r="I18" i="2" s="1"/>
  <c r="M17" i="2"/>
  <c r="L17" i="2" s="1"/>
  <c r="P16" i="2"/>
  <c r="O16" i="2" s="1"/>
  <c r="J16" i="2"/>
  <c r="I16" i="2" s="1"/>
  <c r="M15" i="2"/>
  <c r="L15" i="2" s="1"/>
  <c r="O8" i="2"/>
  <c r="G14" i="2"/>
  <c r="F14" i="2" s="1"/>
  <c r="L9" i="2"/>
  <c r="G13" i="2"/>
  <c r="F13" i="2" s="1"/>
  <c r="AM12" i="2"/>
  <c r="I8" i="2"/>
  <c r="AM8" i="2"/>
  <c r="G10" i="2"/>
  <c r="V23" i="3"/>
  <c r="U23" i="3" s="1"/>
  <c r="AA19" i="3"/>
  <c r="AM20" i="3"/>
  <c r="O12" i="2"/>
  <c r="M14" i="2"/>
  <c r="L14" i="2" s="1"/>
  <c r="L11" i="2"/>
  <c r="J13" i="2"/>
  <c r="I13" i="2" s="1"/>
  <c r="M25" i="2"/>
  <c r="L25" i="2" s="1"/>
  <c r="J12" i="2"/>
  <c r="I12" i="2" s="1"/>
  <c r="L10" i="2"/>
  <c r="M24" i="2"/>
  <c r="L24" i="2" s="1"/>
  <c r="J23" i="2"/>
  <c r="I23" i="2" s="1"/>
  <c r="M22" i="2"/>
  <c r="L22" i="2" s="1"/>
  <c r="J21" i="2"/>
  <c r="I21" i="2" s="1"/>
  <c r="M20" i="2"/>
  <c r="L20" i="2" s="1"/>
  <c r="J19" i="2"/>
  <c r="I19" i="2" s="1"/>
  <c r="M18" i="2"/>
  <c r="L18" i="2" s="1"/>
  <c r="J17" i="2"/>
  <c r="I17" i="2" s="1"/>
  <c r="M16" i="2"/>
  <c r="L16" i="2" s="1"/>
  <c r="J15" i="2"/>
  <c r="I15" i="2" s="1"/>
  <c r="AM14" i="2"/>
  <c r="L8" i="2"/>
  <c r="G12" i="2"/>
  <c r="F12" i="2" s="1"/>
  <c r="G11" i="2"/>
  <c r="F11" i="2" s="1"/>
  <c r="I9" i="2"/>
  <c r="AN8" i="2"/>
  <c r="E10" i="2"/>
  <c r="AA21" i="3"/>
  <c r="Y23" i="3"/>
  <c r="X23" i="3" s="1"/>
  <c r="AA20" i="3"/>
  <c r="Y22" i="3"/>
  <c r="X22" i="3" s="1"/>
  <c r="X19" i="3"/>
  <c r="V21" i="3"/>
  <c r="U21" i="3" s="1"/>
  <c r="AM22" i="3"/>
  <c r="U14" i="3"/>
  <c r="P18" i="3"/>
  <c r="O18" i="3" s="1"/>
  <c r="U12" i="3"/>
  <c r="M18" i="3"/>
  <c r="L18" i="3" s="1"/>
  <c r="O13" i="3"/>
  <c r="M15" i="3"/>
  <c r="L15" i="3" s="1"/>
  <c r="O12" i="3"/>
  <c r="M14" i="3"/>
  <c r="L14" i="3" s="1"/>
  <c r="AM18" i="3"/>
  <c r="R11" i="3"/>
  <c r="J17" i="3"/>
  <c r="I17" i="3" s="1"/>
  <c r="R10" i="3"/>
  <c r="J16" i="3"/>
  <c r="I16" i="3" s="1"/>
  <c r="AM14" i="3"/>
  <c r="L11" i="3"/>
  <c r="J13" i="3"/>
  <c r="I13" i="3" s="1"/>
  <c r="L10" i="3"/>
  <c r="J12" i="3"/>
  <c r="I12" i="3" s="1"/>
  <c r="S23" i="3"/>
  <c r="R23" i="3" s="1"/>
  <c r="M23" i="3"/>
  <c r="L23" i="3" s="1"/>
  <c r="S22" i="3"/>
  <c r="R22" i="3" s="1"/>
  <c r="M22" i="3"/>
  <c r="L22" i="3" s="1"/>
  <c r="S21" i="3"/>
  <c r="R21" i="3" s="1"/>
  <c r="M21" i="3"/>
  <c r="L21" i="3" s="1"/>
  <c r="S20" i="3"/>
  <c r="R20" i="3" s="1"/>
  <c r="M20" i="3"/>
  <c r="L20" i="3" s="1"/>
  <c r="P19" i="3"/>
  <c r="O19" i="3" s="1"/>
  <c r="U16" i="3"/>
  <c r="S18" i="3"/>
  <c r="R18" i="3" s="1"/>
  <c r="R15" i="3"/>
  <c r="P17" i="3"/>
  <c r="O17" i="3" s="1"/>
  <c r="P16" i="3"/>
  <c r="O16" i="3" s="1"/>
  <c r="R14" i="3"/>
  <c r="R13" i="3"/>
  <c r="M17" i="3"/>
  <c r="L17" i="3" s="1"/>
  <c r="R12" i="3"/>
  <c r="M16" i="3"/>
  <c r="L16" i="3" s="1"/>
  <c r="U10" i="3"/>
  <c r="J18" i="3"/>
  <c r="I18" i="3" s="1"/>
  <c r="AM16" i="3"/>
  <c r="O11" i="3"/>
  <c r="J15" i="3"/>
  <c r="I15" i="3" s="1"/>
  <c r="O10" i="3"/>
  <c r="J14" i="3"/>
  <c r="I14" i="3" s="1"/>
  <c r="P23" i="3"/>
  <c r="O23" i="3" s="1"/>
  <c r="J23" i="3"/>
  <c r="I23" i="3" s="1"/>
  <c r="V22" i="3"/>
  <c r="U22" i="3" s="1"/>
  <c r="P22" i="3"/>
  <c r="O22" i="3" s="1"/>
  <c r="J22" i="3"/>
  <c r="I22" i="3" s="1"/>
  <c r="P21" i="3"/>
  <c r="O21" i="3" s="1"/>
  <c r="J21" i="3"/>
  <c r="I21" i="3" s="1"/>
  <c r="V20" i="3"/>
  <c r="U20" i="3" s="1"/>
  <c r="P20" i="3"/>
  <c r="O20" i="3" s="1"/>
  <c r="J20" i="3"/>
  <c r="I20" i="3" s="1"/>
  <c r="S19" i="3"/>
  <c r="R19" i="3" s="1"/>
  <c r="M19" i="3"/>
  <c r="L19" i="3" s="1"/>
  <c r="J19" i="3"/>
  <c r="I19" i="3" s="1"/>
  <c r="L9" i="3"/>
  <c r="G13" i="3"/>
  <c r="F13" i="3" s="1"/>
  <c r="G12" i="3"/>
  <c r="F12" i="3" s="1"/>
  <c r="L8" i="3"/>
  <c r="I9" i="3"/>
  <c r="G11" i="3"/>
  <c r="F11" i="3" s="1"/>
  <c r="I8" i="3"/>
  <c r="AM8" i="3"/>
  <c r="G10" i="3"/>
  <c r="AM12" i="3"/>
  <c r="E10" i="3"/>
  <c r="AN8" i="3"/>
  <c r="AN22" i="1" l="1"/>
  <c r="AN10" i="3"/>
  <c r="AK8" i="3"/>
  <c r="I22" i="1"/>
  <c r="AI22" i="1" s="1"/>
  <c r="AI20" i="1"/>
  <c r="AJ8" i="1"/>
  <c r="AN14" i="1"/>
  <c r="AO14" i="1" s="1"/>
  <c r="AN12" i="1"/>
  <c r="AO12" i="1" s="1"/>
  <c r="AH24" i="1"/>
  <c r="AL24" i="1"/>
  <c r="AK24" i="1"/>
  <c r="AJ24" i="1"/>
  <c r="AI24" i="1"/>
  <c r="AL12" i="3"/>
  <c r="AJ8" i="3"/>
  <c r="AJ16" i="3"/>
  <c r="AI12" i="3"/>
  <c r="AI18" i="3"/>
  <c r="AJ18" i="3"/>
  <c r="AN22" i="3"/>
  <c r="AO22" i="3" s="1"/>
  <c r="AK16" i="3"/>
  <c r="AK14" i="3"/>
  <c r="AK8" i="1"/>
  <c r="AI14" i="2"/>
  <c r="AK20" i="2"/>
  <c r="AN12" i="2"/>
  <c r="AO12" i="2" s="1"/>
  <c r="AJ14" i="2"/>
  <c r="AK14" i="2"/>
  <c r="AN18" i="1"/>
  <c r="AO18" i="1" s="1"/>
  <c r="AN20" i="1"/>
  <c r="AO20" i="1" s="1"/>
  <c r="AN24" i="1"/>
  <c r="AO24" i="1" s="1"/>
  <c r="AO8" i="1"/>
  <c r="AH10" i="1"/>
  <c r="AJ16" i="1"/>
  <c r="AI8" i="1"/>
  <c r="AL8" i="1"/>
  <c r="AJ12" i="3"/>
  <c r="AH12" i="3"/>
  <c r="AI8" i="3"/>
  <c r="AN12" i="3"/>
  <c r="AO12" i="3" s="1"/>
  <c r="AH22" i="3"/>
  <c r="AK8" i="2"/>
  <c r="AK22" i="2"/>
  <c r="AK24" i="2"/>
  <c r="AH8" i="2"/>
  <c r="AH16" i="2"/>
  <c r="AH18" i="1"/>
  <c r="AH20" i="3"/>
  <c r="AI14" i="3"/>
  <c r="AK18" i="3"/>
  <c r="AL12" i="2"/>
  <c r="AH20" i="2"/>
  <c r="AH22" i="2"/>
  <c r="AJ24" i="2"/>
  <c r="AJ14" i="3"/>
  <c r="AH18" i="3"/>
  <c r="AN16" i="3"/>
  <c r="AO16" i="3" s="1"/>
  <c r="AK20" i="3"/>
  <c r="AL20" i="3"/>
  <c r="AI22" i="3"/>
  <c r="AJ22" i="3"/>
  <c r="AN10" i="2"/>
  <c r="AJ8" i="2"/>
  <c r="F10" i="3"/>
  <c r="AH10" i="3" s="1"/>
  <c r="AM10" i="3"/>
  <c r="AO10" i="3" s="1"/>
  <c r="AK12" i="3"/>
  <c r="AI16" i="3"/>
  <c r="AL8" i="3"/>
  <c r="AH8" i="3"/>
  <c r="AO8" i="3"/>
  <c r="AL16" i="3"/>
  <c r="AH16" i="3"/>
  <c r="AL18" i="3"/>
  <c r="AN20" i="3"/>
  <c r="AO20" i="3" s="1"/>
  <c r="AN14" i="3"/>
  <c r="AO14" i="3" s="1"/>
  <c r="AN18" i="3"/>
  <c r="AO18" i="3" s="1"/>
  <c r="AL14" i="3"/>
  <c r="AH14" i="3"/>
  <c r="AI20" i="3"/>
  <c r="AJ20" i="3"/>
  <c r="F10" i="2"/>
  <c r="AI10" i="2" s="1"/>
  <c r="AM10" i="2"/>
  <c r="AL14" i="2"/>
  <c r="AH14" i="2"/>
  <c r="AK22" i="3"/>
  <c r="AL22" i="3"/>
  <c r="AO8" i="2"/>
  <c r="AI8" i="2"/>
  <c r="AL8" i="2"/>
  <c r="AJ12" i="2"/>
  <c r="AI12" i="2"/>
  <c r="AN14" i="2"/>
  <c r="AO14" i="2" s="1"/>
  <c r="AN18" i="2"/>
  <c r="AO18" i="2" s="1"/>
  <c r="AI18" i="2"/>
  <c r="AJ18" i="2"/>
  <c r="AL22" i="2"/>
  <c r="AH8" i="1"/>
  <c r="AI16" i="2"/>
  <c r="AJ16" i="2"/>
  <c r="AL20" i="2"/>
  <c r="AL10" i="1"/>
  <c r="AI14" i="1"/>
  <c r="AJ14" i="1"/>
  <c r="AK16" i="1"/>
  <c r="AL16" i="1"/>
  <c r="AH16" i="1"/>
  <c r="AN16" i="1"/>
  <c r="AO16" i="1" s="1"/>
  <c r="AK12" i="1"/>
  <c r="AL12" i="1"/>
  <c r="AH12" i="1"/>
  <c r="AI18" i="1"/>
  <c r="AJ18" i="1"/>
  <c r="AK20" i="1"/>
  <c r="AJ20" i="1"/>
  <c r="AH12" i="2"/>
  <c r="AK12" i="2"/>
  <c r="AN16" i="2"/>
  <c r="AO16" i="2" s="1"/>
  <c r="AN20" i="2"/>
  <c r="AO20" i="2" s="1"/>
  <c r="AI20" i="2"/>
  <c r="AN22" i="2"/>
  <c r="AO22" i="2" s="1"/>
  <c r="AI22" i="2"/>
  <c r="AN24" i="2"/>
  <c r="AO24" i="2" s="1"/>
  <c r="AI24" i="2"/>
  <c r="AK18" i="2"/>
  <c r="AL18" i="2"/>
  <c r="AH18" i="2"/>
  <c r="AJ22" i="2"/>
  <c r="AN10" i="1"/>
  <c r="AO10" i="1" s="1"/>
  <c r="AK10" i="1"/>
  <c r="AI10" i="1"/>
  <c r="AK16" i="2"/>
  <c r="AL16" i="2"/>
  <c r="AJ20" i="2"/>
  <c r="AL24" i="2"/>
  <c r="AH24" i="2"/>
  <c r="AJ10" i="1"/>
  <c r="AO22" i="1"/>
  <c r="AK14" i="1"/>
  <c r="AL14" i="1"/>
  <c r="AH14" i="1"/>
  <c r="AI16" i="1"/>
  <c r="AI12" i="1"/>
  <c r="AJ12" i="1"/>
  <c r="AK18" i="1"/>
  <c r="AL18" i="1"/>
  <c r="AL20" i="1"/>
  <c r="AH20" i="1"/>
  <c r="AH22" i="1" l="1"/>
  <c r="AJ22" i="1"/>
  <c r="AK22" i="1"/>
  <c r="AG24" i="1"/>
  <c r="AR24" i="1" s="1"/>
  <c r="AH10" i="2"/>
  <c r="AO10" i="2"/>
  <c r="AL22" i="1"/>
  <c r="AF24" i="1"/>
  <c r="AF12" i="3"/>
  <c r="AK10" i="3"/>
  <c r="AF20" i="3"/>
  <c r="AL10" i="2"/>
  <c r="AK10" i="2"/>
  <c r="AF18" i="1"/>
  <c r="AF16" i="2"/>
  <c r="AF22" i="3"/>
  <c r="AG16" i="2"/>
  <c r="AR16" i="2" s="1"/>
  <c r="AG20" i="3"/>
  <c r="AR20" i="3" s="1"/>
  <c r="AF10" i="1"/>
  <c r="AF22" i="2"/>
  <c r="AF20" i="2"/>
  <c r="AF8" i="2"/>
  <c r="AG20" i="2"/>
  <c r="AR20" i="2" s="1"/>
  <c r="AF20" i="1"/>
  <c r="AG20" i="1"/>
  <c r="AR20" i="1" s="1"/>
  <c r="AF8" i="1"/>
  <c r="AG8" i="1"/>
  <c r="AR8" i="1" s="1"/>
  <c r="AG14" i="2"/>
  <c r="AR14" i="2" s="1"/>
  <c r="AF14" i="2"/>
  <c r="AJ10" i="3"/>
  <c r="AG12" i="3"/>
  <c r="AR12" i="3" s="1"/>
  <c r="AG18" i="1"/>
  <c r="AR18" i="1" s="1"/>
  <c r="AG8" i="2"/>
  <c r="AR8" i="2" s="1"/>
  <c r="AG22" i="3"/>
  <c r="AR22" i="3" s="1"/>
  <c r="AG10" i="1"/>
  <c r="AR10" i="1" s="1"/>
  <c r="AG22" i="2"/>
  <c r="AR22" i="2" s="1"/>
  <c r="AG14" i="3"/>
  <c r="AR14" i="3" s="1"/>
  <c r="AF14" i="3"/>
  <c r="AG16" i="3"/>
  <c r="AR16" i="3" s="1"/>
  <c r="AF16" i="3"/>
  <c r="AF14" i="1"/>
  <c r="AG14" i="1"/>
  <c r="AR14" i="1" s="1"/>
  <c r="AF24" i="2"/>
  <c r="AG24" i="2"/>
  <c r="AR24" i="2" s="1"/>
  <c r="AF18" i="2"/>
  <c r="AG18" i="2"/>
  <c r="AR18" i="2" s="1"/>
  <c r="AG12" i="2"/>
  <c r="AR12" i="2" s="1"/>
  <c r="AF12" i="2"/>
  <c r="AF12" i="1"/>
  <c r="AG12" i="1"/>
  <c r="AR12" i="1" s="1"/>
  <c r="AF16" i="1"/>
  <c r="AG16" i="1"/>
  <c r="AR16" i="1" s="1"/>
  <c r="AJ10" i="2"/>
  <c r="AG8" i="3"/>
  <c r="AR8" i="3" s="1"/>
  <c r="AF8" i="3"/>
  <c r="AI10" i="3"/>
  <c r="AL10" i="3"/>
  <c r="AG18" i="3"/>
  <c r="AR18" i="3" s="1"/>
  <c r="AF18" i="3"/>
  <c r="AG22" i="1" l="1"/>
  <c r="AR22" i="1" s="1"/>
  <c r="AP12" i="1" s="1"/>
  <c r="AF22" i="1"/>
  <c r="AG10" i="2"/>
  <c r="AR10" i="2" s="1"/>
  <c r="AP8" i="2" s="1"/>
  <c r="AF10" i="2"/>
  <c r="AF10" i="3"/>
  <c r="AG10" i="3"/>
  <c r="AR10" i="3" s="1"/>
  <c r="AP10" i="3" s="1"/>
  <c r="AP14" i="1" l="1"/>
  <c r="AP20" i="1"/>
  <c r="AP22" i="1"/>
  <c r="AP18" i="1"/>
  <c r="AP16" i="1"/>
  <c r="AP10" i="1"/>
  <c r="AP8" i="1"/>
  <c r="AP24" i="1"/>
  <c r="AP20" i="2"/>
  <c r="AP24" i="2"/>
  <c r="AP18" i="2"/>
  <c r="AP22" i="2"/>
  <c r="AP12" i="2"/>
  <c r="AP14" i="2"/>
  <c r="AP16" i="2"/>
  <c r="AP10" i="2"/>
  <c r="AP8" i="3"/>
  <c r="AP12" i="3"/>
  <c r="AP22" i="3"/>
  <c r="AP20" i="3"/>
  <c r="AP14" i="3"/>
  <c r="AP16" i="3"/>
  <c r="AP18" i="3"/>
</calcChain>
</file>

<file path=xl/sharedStrings.xml><?xml version="1.0" encoding="utf-8"?>
<sst xmlns="http://schemas.openxmlformats.org/spreadsheetml/2006/main" count="432" uniqueCount="81">
  <si>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</si>
  <si>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</si>
  <si>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</si>
  <si>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</si>
  <si>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</si>
  <si>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</si>
  <si>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</si>
  <si>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</si>
  <si>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</si>
  <si>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</si>
  <si>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◯：勝ち３点、△：引分け１点、×：負け０点</t>
  </si>
  <si>
    <t>-</t>
    <phoneticPr fontId="3"/>
  </si>
  <si>
    <t>後期</t>
    <rPh sb="0" eb="2">
      <t>コウキ</t>
    </rPh>
    <phoneticPr fontId="3"/>
  </si>
  <si>
    <t>-</t>
    <phoneticPr fontId="3"/>
  </si>
  <si>
    <t>前期</t>
    <rPh sb="0" eb="2">
      <t>ゼンキ</t>
    </rPh>
    <phoneticPr fontId="3"/>
  </si>
  <si>
    <t>-</t>
    <phoneticPr fontId="3"/>
  </si>
  <si>
    <t>(対戦成績テーブル)</t>
    <rPh sb="1" eb="3">
      <t>タイセン</t>
    </rPh>
    <rPh sb="3" eb="5">
      <t>セイセキ</t>
    </rPh>
    <phoneticPr fontId="3"/>
  </si>
  <si>
    <t>チーム名</t>
    <rPh sb="3" eb="4">
      <t>メイ</t>
    </rPh>
    <phoneticPr fontId="3"/>
  </si>
  <si>
    <t>№</t>
    <phoneticPr fontId="3"/>
  </si>
  <si>
    <t>スコア</t>
    <phoneticPr fontId="3"/>
  </si>
  <si>
    <t>№</t>
    <phoneticPr fontId="3"/>
  </si>
  <si>
    <t>スコアー</t>
    <phoneticPr fontId="3"/>
  </si>
  <si>
    <t>(順位付け点数)</t>
    <rPh sb="1" eb="3">
      <t>ジュンイ</t>
    </rPh>
    <rPh sb="3" eb="4">
      <t>ツ</t>
    </rPh>
    <rPh sb="5" eb="7">
      <t>テンスウ</t>
    </rPh>
    <phoneticPr fontId="3"/>
  </si>
  <si>
    <t>順位</t>
    <rPh sb="0" eb="2">
      <t>ジュンイ</t>
    </rPh>
    <phoneticPr fontId="3"/>
  </si>
  <si>
    <t>差</t>
    <rPh sb="0" eb="1">
      <t>サ</t>
    </rPh>
    <phoneticPr fontId="3"/>
  </si>
  <si>
    <t>失点</t>
    <rPh sb="0" eb="2">
      <t>シッテン</t>
    </rPh>
    <phoneticPr fontId="3"/>
  </si>
  <si>
    <t>得点</t>
    <rPh sb="0" eb="2">
      <t>トクテン</t>
    </rPh>
    <phoneticPr fontId="3"/>
  </si>
  <si>
    <t>不戦負</t>
    <rPh sb="0" eb="2">
      <t>フセン</t>
    </rPh>
    <rPh sb="2" eb="3">
      <t>マ</t>
    </rPh>
    <phoneticPr fontId="3"/>
  </si>
  <si>
    <t>不戦勝</t>
    <rPh sb="0" eb="2">
      <t>フセン</t>
    </rPh>
    <rPh sb="2" eb="3">
      <t>カチ</t>
    </rPh>
    <phoneticPr fontId="3"/>
  </si>
  <si>
    <t>負</t>
    <rPh sb="0" eb="1">
      <t>マ</t>
    </rPh>
    <phoneticPr fontId="3"/>
  </si>
  <si>
    <t>分</t>
    <rPh sb="0" eb="1">
      <t>ワケ</t>
    </rPh>
    <phoneticPr fontId="3"/>
  </si>
  <si>
    <t>勝</t>
    <rPh sb="0" eb="1">
      <t>カ</t>
    </rPh>
    <phoneticPr fontId="3"/>
  </si>
  <si>
    <t>勝点</t>
    <rPh sb="0" eb="1">
      <t>カ</t>
    </rPh>
    <rPh sb="1" eb="2">
      <t>テン</t>
    </rPh>
    <phoneticPr fontId="3"/>
  </si>
  <si>
    <t>試合数</t>
    <rPh sb="0" eb="2">
      <t>シアイ</t>
    </rPh>
    <rPh sb="2" eb="3">
      <t>スウ</t>
    </rPh>
    <phoneticPr fontId="3"/>
  </si>
  <si>
    <t>5A</t>
    <phoneticPr fontId="3"/>
  </si>
  <si>
    <t>対戦表（後期）</t>
    <rPh sb="0" eb="2">
      <t>タイセン</t>
    </rPh>
    <rPh sb="2" eb="3">
      <t>ヒョウ</t>
    </rPh>
    <rPh sb="4" eb="6">
      <t>コウキ</t>
    </rPh>
    <phoneticPr fontId="3"/>
  </si>
  <si>
    <t>対戦表（上段：前期、下段：後期）</t>
    <rPh sb="0" eb="2">
      <t>タイセン</t>
    </rPh>
    <rPh sb="2" eb="3">
      <t>ヒョウ</t>
    </rPh>
    <rPh sb="4" eb="6">
      <t>ジョウダン</t>
    </rPh>
    <rPh sb="7" eb="9">
      <t>ゼンキ</t>
    </rPh>
    <rPh sb="10" eb="12">
      <t>ゲダン</t>
    </rPh>
    <rPh sb="13" eb="15">
      <t>コウキ</t>
    </rPh>
    <phoneticPr fontId="3"/>
  </si>
  <si>
    <t>順位：勝点＞総得失点差＞総得点＞直接対戦結果＞抽選</t>
    <phoneticPr fontId="3"/>
  </si>
  <si>
    <t>個別入力はできません</t>
    <rPh sb="0" eb="2">
      <t>コベツ</t>
    </rPh>
    <rPh sb="2" eb="4">
      <t>ニュウリョク</t>
    </rPh>
    <phoneticPr fontId="3"/>
  </si>
  <si>
    <t>馬堀</t>
    <rPh sb="0" eb="1">
      <t>ウマ</t>
    </rPh>
    <rPh sb="1" eb="2">
      <t>ホリ</t>
    </rPh>
    <phoneticPr fontId="3"/>
  </si>
  <si>
    <t>津久井</t>
    <rPh sb="0" eb="3">
      <t>ツクイ</t>
    </rPh>
    <phoneticPr fontId="3"/>
  </si>
  <si>
    <t>ＴＡＤＯ
ひかり</t>
    <phoneticPr fontId="3"/>
  </si>
  <si>
    <t>明浜</t>
    <rPh sb="0" eb="2">
      <t>アケハマ</t>
    </rPh>
    <phoneticPr fontId="3"/>
  </si>
  <si>
    <t>船越</t>
    <rPh sb="0" eb="2">
      <t>フナコシ</t>
    </rPh>
    <phoneticPr fontId="3"/>
  </si>
  <si>
    <t>三春ブルー
ドラゴン</t>
    <rPh sb="0" eb="2">
      <t>ミハル</t>
    </rPh>
    <phoneticPr fontId="3"/>
  </si>
  <si>
    <t>長浦</t>
    <rPh sb="0" eb="2">
      <t>ナガウラ</t>
    </rPh>
    <phoneticPr fontId="3"/>
  </si>
  <si>
    <t>マリノス
追浜</t>
    <rPh sb="5" eb="6">
      <t>ツイ</t>
    </rPh>
    <rPh sb="6" eb="7">
      <t>ハマ</t>
    </rPh>
    <phoneticPr fontId="3"/>
  </si>
  <si>
    <t>シーガルズ</t>
    <phoneticPr fontId="3"/>
  </si>
  <si>
    <t>スコア</t>
    <phoneticPr fontId="3"/>
  </si>
  <si>
    <t>スコアー</t>
    <phoneticPr fontId="3"/>
  </si>
  <si>
    <t>5B</t>
    <phoneticPr fontId="3"/>
  </si>
  <si>
    <t>順位：勝点＞総得失点差＞総得点＞直接対戦結果＞抽選</t>
    <phoneticPr fontId="3"/>
  </si>
  <si>
    <t>ＦＣＳＳ</t>
    <phoneticPr fontId="3"/>
  </si>
  <si>
    <t>大楠
キング</t>
    <rPh sb="0" eb="1">
      <t>ダイ</t>
    </rPh>
    <rPh sb="1" eb="2">
      <t>クスノキ</t>
    </rPh>
    <phoneticPr fontId="3"/>
  </si>
  <si>
    <t>鴨居</t>
    <rPh sb="0" eb="2">
      <t>カモイ</t>
    </rPh>
    <phoneticPr fontId="3"/>
  </si>
  <si>
    <t>スワ</t>
    <phoneticPr fontId="3"/>
  </si>
  <si>
    <t>長井</t>
    <rPh sb="0" eb="2">
      <t>ナガイ</t>
    </rPh>
    <phoneticPr fontId="3"/>
  </si>
  <si>
    <t>ラガッツオ</t>
    <phoneticPr fontId="3"/>
  </si>
  <si>
    <t>高坂Ａ</t>
    <rPh sb="0" eb="2">
      <t>コウサカ</t>
    </rPh>
    <phoneticPr fontId="3"/>
  </si>
  <si>
    <t>佐野</t>
    <rPh sb="0" eb="2">
      <t>サノ</t>
    </rPh>
    <phoneticPr fontId="3"/>
  </si>
  <si>
    <t>城北</t>
    <rPh sb="0" eb="2">
      <t>ジョウホク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</si>
  <si>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</si>
  <si>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</si>
  <si>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</si>
  <si>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</si>
  <si>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</si>
  <si>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</si>
  <si>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</si>
  <si>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</si>
  <si>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№</t>
    <phoneticPr fontId="3"/>
  </si>
  <si>
    <t>スコアー</t>
    <phoneticPr fontId="3"/>
  </si>
  <si>
    <t>5C</t>
    <phoneticPr fontId="3"/>
  </si>
  <si>
    <t>順位：勝点＞総得失点差＞総得点＞直接対戦結果＞抽選</t>
    <phoneticPr fontId="3"/>
  </si>
  <si>
    <t>ＴＡＤＯ
のぞみ</t>
    <phoneticPr fontId="3"/>
  </si>
  <si>
    <t>大楠
エース</t>
    <rPh sb="0" eb="1">
      <t>ダイ</t>
    </rPh>
    <rPh sb="1" eb="2">
      <t>クスノキ</t>
    </rPh>
    <phoneticPr fontId="3"/>
  </si>
  <si>
    <t>高坂Ｂ</t>
    <rPh sb="0" eb="2">
      <t>コウサカ</t>
    </rPh>
    <phoneticPr fontId="3"/>
  </si>
  <si>
    <t>ＩＯ</t>
    <phoneticPr fontId="3"/>
  </si>
  <si>
    <t>三春レッド
タイガー</t>
    <rPh sb="0" eb="2">
      <t>ミハル</t>
    </rPh>
    <phoneticPr fontId="3"/>
  </si>
  <si>
    <t>大津</t>
    <rPh sb="0" eb="2">
      <t>オオツ</t>
    </rPh>
    <phoneticPr fontId="3"/>
  </si>
  <si>
    <t>たかとり</t>
    <phoneticPr fontId="3"/>
  </si>
  <si>
    <t>夏島</t>
    <rPh sb="0" eb="2">
      <t>ナツシマ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</si>
</sst>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"/>
    <numFmt numFmtId="165" formatCode="m/d;@"/>
    <numFmt numFmtId="166" formatCode="yyyy/m/d;@"/>
  </numFmts>
  <fonts count="2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2"/>
      <name val="ＭＳ ゴシック"/>
      <family val="3"/>
      <charset val="128"/>
    </font>
    <font>
      <sz val="11"/>
      <color theme="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9" tint="-0.24994659260841701"/>
      <name val="ＭＳ ゴシック"/>
      <family val="3"/>
      <charset val="128"/>
    </font>
    <font>
      <sz val="12"/>
      <color rgb="FF00B0F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4"/>
      <color theme="6" tint="-0.249977111117893"/>
      <name val="ＭＳ Ｐゴシック"/>
      <family val="3"/>
      <charset val="128"/>
    </font>
    <font>
      <b/>
      <u/>
      <sz val="14"/>
      <color theme="6" tint="-0.249977111117893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9" tint="-0.24994659260841701"/>
      </right>
      <top style="dashed">
        <color indexed="64"/>
      </top>
      <bottom style="thick">
        <color theme="9" tint="-0.24994659260841701"/>
      </bottom>
      <diagonal/>
    </border>
    <border>
      <left/>
      <right/>
      <top style="dashed">
        <color indexed="64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dashed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theme="9" tint="-0.24994659260841701"/>
      </right>
      <top/>
      <bottom style="dashed">
        <color indexed="64"/>
      </bottom>
      <diagonal/>
    </border>
    <border>
      <left style="thick">
        <color theme="9" tint="-0.24994659260841701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 shrinkToFit="1"/>
    </xf>
    <xf numFmtId="0" fontId="4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5" fillId="2" borderId="0" xfId="0" applyFont="1" applyFill="1" applyProtection="1">
      <alignment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7" fillId="2" borderId="0" xfId="0" applyFont="1" applyFill="1" applyProtection="1">
      <alignment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2" fillId="2" borderId="32" xfId="0" applyNumberFormat="1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/>
    </xf>
    <xf numFmtId="0" fontId="10" fillId="2" borderId="0" xfId="1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shrinkToFit="1"/>
    </xf>
    <xf numFmtId="0" fontId="9" fillId="2" borderId="37" xfId="0" applyFont="1" applyFill="1" applyBorder="1" applyAlignment="1" applyProtection="1">
      <alignment horizontal="center" vertical="center" shrinkToFit="1"/>
    </xf>
    <xf numFmtId="0" fontId="2" fillId="2" borderId="3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12" fillId="2" borderId="39" xfId="0" applyFont="1" applyFill="1" applyBorder="1" applyAlignment="1" applyProtection="1">
      <alignment horizontal="center" vertical="center" shrinkToFit="1"/>
    </xf>
    <xf numFmtId="0" fontId="12" fillId="2" borderId="37" xfId="0" applyFont="1" applyFill="1" applyBorder="1" applyAlignment="1" applyProtection="1">
      <alignment horizontal="center" vertical="center" shrinkToFit="1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vertical="center"/>
    </xf>
    <xf numFmtId="0" fontId="16" fillId="2" borderId="0" xfId="2" applyNumberFormat="1" applyFont="1" applyFill="1" applyBorder="1" applyAlignment="1" applyProtection="1">
      <alignment horizontal="center" vertical="center" shrinkToFit="1"/>
    </xf>
    <xf numFmtId="0" fontId="4" fillId="2" borderId="0" xfId="2" applyNumberFormat="1" applyFont="1" applyFill="1" applyBorder="1" applyAlignment="1" applyProtection="1">
      <alignment horizontal="center" vertical="center" shrinkToFit="1"/>
    </xf>
    <xf numFmtId="0" fontId="4" fillId="2" borderId="11" xfId="2" applyNumberFormat="1" applyFont="1" applyFill="1" applyBorder="1" applyAlignment="1" applyProtection="1">
      <alignment vertical="center" shrinkToFit="1"/>
    </xf>
    <xf numFmtId="14" fontId="2" fillId="2" borderId="0" xfId="0" applyNumberFormat="1" applyFont="1" applyFill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 shrinkToFit="1"/>
    </xf>
    <xf numFmtId="0" fontId="18" fillId="2" borderId="0" xfId="2" applyNumberFormat="1" applyFont="1" applyFill="1" applyBorder="1" applyAlignment="1" applyProtection="1">
      <alignment vertical="center" shrinkToFit="1"/>
    </xf>
    <xf numFmtId="165" fontId="18" fillId="2" borderId="0" xfId="0" applyNumberFormat="1" applyFont="1" applyFill="1" applyBorder="1" applyAlignment="1" applyProtection="1">
      <alignment vertical="center" shrinkToFit="1"/>
    </xf>
    <xf numFmtId="166" fontId="0" fillId="2" borderId="0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5" fontId="0" fillId="2" borderId="0" xfId="0" applyNumberForma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16" fillId="2" borderId="0" xfId="2" applyNumberFormat="1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Alignment="1" applyProtection="1">
      <alignment horizontal="center" vertical="center"/>
    </xf>
    <xf numFmtId="0" fontId="19" fillId="2" borderId="0" xfId="2" applyNumberFormat="1" applyFont="1" applyFill="1" applyBorder="1" applyAlignment="1" applyProtection="1">
      <alignment horizontal="left" vertical="center"/>
    </xf>
    <xf numFmtId="0" fontId="12" fillId="2" borderId="0" xfId="0" applyFont="1" applyFill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165" fontId="18" fillId="2" borderId="0" xfId="0" applyNumberFormat="1" applyFont="1" applyFill="1" applyBorder="1" applyAlignment="1" applyProtection="1">
      <alignment horizontal="left" vertical="center" shrinkToFi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6" fillId="2" borderId="0" xfId="2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8" fillId="2" borderId="15" xfId="0" applyNumberFormat="1" applyFont="1" applyFill="1" applyBorder="1" applyAlignment="1" applyProtection="1">
      <alignment horizontal="center" vertical="center"/>
    </xf>
    <xf numFmtId="0" fontId="9" fillId="2" borderId="29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16" fillId="0" borderId="3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1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6" fillId="2" borderId="11" xfId="2" applyNumberFormat="1" applyFont="1" applyFill="1" applyBorder="1" applyAlignment="1" applyProtection="1">
      <alignment horizontal="center" vertical="center" shrinkToFit="1"/>
    </xf>
    <xf numFmtId="22" fontId="2" fillId="2" borderId="11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9" fillId="2" borderId="29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2" borderId="9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16" fillId="2" borderId="23" xfId="2" applyNumberFormat="1" applyFont="1" applyFill="1" applyBorder="1" applyAlignment="1" applyProtection="1">
      <alignment horizontal="center" vertical="center" wrapText="1" shrinkToFit="1"/>
    </xf>
    <xf numFmtId="0" fontId="16" fillId="2" borderId="14" xfId="2" applyNumberFormat="1" applyFont="1" applyFill="1" applyBorder="1" applyAlignment="1" applyProtection="1">
      <alignment horizontal="center" vertical="center" wrapText="1" shrinkToFi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標準 3" xfId="2"/>
    <cellStyle name="標準_2002_3N成績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358468</xdr:colOff>
      <xdr:row>0</xdr:row>
      <xdr:rowOff>122903</xdr:rowOff>
    </xdr:from>
    <xdr:to>
      <xdr:col>48</xdr:col>
      <xdr:colOff>112661</xdr:colOff>
      <xdr:row>2</xdr:row>
      <xdr:rowOff>366841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7790468" y="122903"/>
          <a:ext cx="5240593" cy="41538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32</xdr:col>
      <xdr:colOff>30724</xdr:colOff>
      <xdr:row>0</xdr:row>
      <xdr:rowOff>163871</xdr:rowOff>
    </xdr:from>
    <xdr:to>
      <xdr:col>38</xdr:col>
      <xdr:colOff>112660</xdr:colOff>
      <xdr:row>3</xdr:row>
      <xdr:rowOff>28858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1976324" y="163871"/>
          <a:ext cx="4196736" cy="407912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358468</xdr:colOff>
      <xdr:row>0</xdr:row>
      <xdr:rowOff>122903</xdr:rowOff>
    </xdr:from>
    <xdr:to>
      <xdr:col>48</xdr:col>
      <xdr:colOff>112661</xdr:colOff>
      <xdr:row>2</xdr:row>
      <xdr:rowOff>366841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7790468" y="122903"/>
          <a:ext cx="5240593" cy="41538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32</xdr:col>
      <xdr:colOff>30724</xdr:colOff>
      <xdr:row>0</xdr:row>
      <xdr:rowOff>163871</xdr:rowOff>
    </xdr:from>
    <xdr:to>
      <xdr:col>38</xdr:col>
      <xdr:colOff>112660</xdr:colOff>
      <xdr:row>3</xdr:row>
      <xdr:rowOff>28858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1976324" y="163871"/>
          <a:ext cx="4196736" cy="407912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358468</xdr:colOff>
      <xdr:row>0</xdr:row>
      <xdr:rowOff>122903</xdr:rowOff>
    </xdr:from>
    <xdr:to>
      <xdr:col>48</xdr:col>
      <xdr:colOff>112661</xdr:colOff>
      <xdr:row>2</xdr:row>
      <xdr:rowOff>366841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7790468" y="122903"/>
          <a:ext cx="5240593" cy="415388"/>
        </a:xfrm>
        <a:prstGeom prst="wedgeRectCallout">
          <a:avLst>
            <a:gd name="adj1" fmla="val 33512"/>
            <a:gd name="adj2" fmla="val 222988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試合結果（スコアー）を入力してください。</a:t>
          </a:r>
          <a:endParaRPr kumimoji="1" lang="en-US" altLang="ja-JP" sz="1200" b="0" cap="none" spc="0">
            <a:ln w="31550" cmpd="sng">
              <a:noFill/>
              <a:prstDash val="solid"/>
            </a:ln>
            <a:solidFill>
              <a:sysClr val="windowText" lastClr="000000"/>
            </a:solidFill>
            <a:effectLst>
              <a:outerShdw blurRad="41275" dist="12700" dir="12000000" algn="tl" rotWithShape="0">
                <a:srgbClr val="000000">
                  <a:alpha val="4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入力は　こちらのみです。</a:t>
          </a:r>
        </a:p>
      </xdr:txBody>
    </xdr:sp>
    <xdr:clientData/>
  </xdr:twoCellAnchor>
  <xdr:twoCellAnchor>
    <xdr:from>
      <xdr:col>32</xdr:col>
      <xdr:colOff>30724</xdr:colOff>
      <xdr:row>0</xdr:row>
      <xdr:rowOff>163871</xdr:rowOff>
    </xdr:from>
    <xdr:to>
      <xdr:col>38</xdr:col>
      <xdr:colOff>112660</xdr:colOff>
      <xdr:row>3</xdr:row>
      <xdr:rowOff>28858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1976324" y="163871"/>
          <a:ext cx="4196736" cy="407912"/>
        </a:xfrm>
        <a:prstGeom prst="wedgeRectCallout">
          <a:avLst>
            <a:gd name="adj1" fmla="val -67993"/>
            <a:gd name="adj2" fmla="val 17363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rtlCol="0" anchor="ctr">
          <a:noAutofit/>
        </a:bodyPr>
        <a:lstStyle/>
        <a:p>
          <a:pPr algn="l"/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チーム名を変更する場合等は、</a:t>
          </a:r>
          <a: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kumimoji="1" lang="en-US" altLang="ja-JP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200" b="0" cap="none" spc="0">
              <a:ln w="31550" cmpd="sng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こちらのみ訂正してください。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tabSelected="1" zoomScale="90" zoomScaleNormal="90" zoomScaleSheetLayoutView="85" workbookViewId="0">
      <selection activeCell="AW76" sqref="AW76"/>
    </sheetView>
  </sheetViews>
  <sheetFormatPr defaultRowHeight="27.95" customHeight="1"/>
  <cols>
    <col min="1" max="1" width="5.5" style="3" bestFit="1" customWidth="1"/>
    <col min="2" max="2" width="2.5" style="1" bestFit="1" customWidth="1"/>
    <col min="3" max="3" width="10.625" style="1" customWidth="1"/>
    <col min="4" max="4" width="5.5" style="1" bestFit="1" customWidth="1"/>
    <col min="5" max="31" width="3.625" style="1" customWidth="1"/>
    <col min="32" max="42" width="6" style="1" customWidth="1"/>
    <col min="43" max="43" width="2.5" style="1" customWidth="1"/>
    <col min="44" max="44" width="2.625" style="1" customWidth="1"/>
    <col min="45" max="45" width="0.625" style="3" customWidth="1"/>
    <col min="46" max="46" width="15.625" style="2" customWidth="1"/>
    <col min="47" max="47" width="3.75" style="3" customWidth="1"/>
    <col min="48" max="48" width="2.75" style="3" customWidth="1"/>
    <col min="49" max="49" width="3.75" style="3" customWidth="1"/>
    <col min="50" max="50" width="1" style="3" customWidth="1"/>
    <col min="51" max="51" width="15.625" style="2" customWidth="1"/>
    <col min="52" max="52" width="1.875" style="1" customWidth="1"/>
    <col min="53" max="53" width="1.625" style="1" customWidth="1"/>
    <col min="54" max="54" width="3.25" style="1" customWidth="1"/>
    <col min="55" max="55" width="5.625" style="1" customWidth="1"/>
    <col min="56" max="56" width="3.125" style="1" hidden="1" customWidth="1"/>
    <col min="57" max="57" width="15.625" style="1" hidden="1" customWidth="1"/>
    <col min="58" max="58" width="4.125" style="1" hidden="1" customWidth="1"/>
    <col min="59" max="59" width="2.5" style="1" hidden="1" customWidth="1"/>
    <col min="60" max="60" width="4.125" style="1" hidden="1" customWidth="1"/>
    <col min="61" max="61" width="3.125" style="1" hidden="1" customWidth="1"/>
    <col min="62" max="62" width="15.625" style="1" hidden="1" customWidth="1"/>
    <col min="63" max="63" width="4.5" style="1" hidden="1" customWidth="1"/>
    <col min="64" max="65" width="5.625" style="1" hidden="1" customWidth="1"/>
    <col min="66" max="16384" width="9" style="1"/>
  </cols>
  <sheetData>
    <row r="1" spans="1:65" ht="14.25" customHeight="1">
      <c r="A1" s="9"/>
      <c r="B1" s="8"/>
      <c r="C1" s="8"/>
      <c r="D1" s="8"/>
      <c r="E1" s="12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9"/>
      <c r="AT1" s="110"/>
      <c r="AU1" s="9"/>
      <c r="AV1" s="9"/>
      <c r="AW1" s="9"/>
      <c r="AX1" s="9"/>
      <c r="AY1" s="110"/>
      <c r="AZ1" s="8"/>
      <c r="BA1" s="8"/>
      <c r="BB1" s="8"/>
    </row>
    <row r="2" spans="1:65" ht="14.25" customHeight="1">
      <c r="A2" s="9"/>
      <c r="B2" s="8"/>
      <c r="C2" s="8"/>
      <c r="D2" s="8"/>
      <c r="E2" s="169">
        <v>1</v>
      </c>
      <c r="F2" s="169"/>
      <c r="G2" s="169"/>
      <c r="H2" s="169">
        <v>2</v>
      </c>
      <c r="I2" s="169"/>
      <c r="J2" s="169"/>
      <c r="K2" s="169">
        <v>3</v>
      </c>
      <c r="L2" s="169"/>
      <c r="M2" s="169"/>
      <c r="N2" s="169">
        <v>4</v>
      </c>
      <c r="O2" s="169"/>
      <c r="P2" s="169"/>
      <c r="Q2" s="169">
        <v>5</v>
      </c>
      <c r="R2" s="169"/>
      <c r="S2" s="169"/>
      <c r="T2" s="169">
        <v>6</v>
      </c>
      <c r="U2" s="169"/>
      <c r="V2" s="169"/>
      <c r="W2" s="169">
        <v>7</v>
      </c>
      <c r="X2" s="169"/>
      <c r="Y2" s="169"/>
      <c r="Z2" s="169">
        <v>8</v>
      </c>
      <c r="AA2" s="169"/>
      <c r="AB2" s="169"/>
      <c r="AC2" s="169">
        <v>9</v>
      </c>
      <c r="AD2" s="169"/>
      <c r="AE2" s="169"/>
      <c r="AF2" s="29"/>
      <c r="AG2" s="29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  <c r="AT2" s="110"/>
      <c r="AU2" s="9"/>
      <c r="AV2" s="9"/>
      <c r="AW2" s="9"/>
      <c r="AX2" s="9"/>
      <c r="AY2" s="110"/>
      <c r="AZ2" s="8"/>
      <c r="BA2" s="8"/>
      <c r="BB2" s="8"/>
    </row>
    <row r="3" spans="1:65" s="2" customFormat="1" ht="30" customHeight="1">
      <c r="A3" s="110"/>
      <c r="B3" s="110"/>
      <c r="C3" s="116"/>
      <c r="D3" s="116"/>
      <c r="E3" s="170" t="s">
        <v>47</v>
      </c>
      <c r="F3" s="170"/>
      <c r="G3" s="170"/>
      <c r="H3" s="170" t="s">
        <v>46</v>
      </c>
      <c r="I3" s="170"/>
      <c r="J3" s="170"/>
      <c r="K3" s="170" t="s">
        <v>45</v>
      </c>
      <c r="L3" s="170"/>
      <c r="M3" s="170"/>
      <c r="N3" s="170" t="s">
        <v>44</v>
      </c>
      <c r="O3" s="170"/>
      <c r="P3" s="170"/>
      <c r="Q3" s="170" t="s">
        <v>43</v>
      </c>
      <c r="R3" s="170"/>
      <c r="S3" s="170"/>
      <c r="T3" s="170" t="s">
        <v>42</v>
      </c>
      <c r="U3" s="170"/>
      <c r="V3" s="170"/>
      <c r="W3" s="170" t="s">
        <v>41</v>
      </c>
      <c r="X3" s="170"/>
      <c r="Y3" s="170"/>
      <c r="Z3" s="170" t="s">
        <v>40</v>
      </c>
      <c r="AA3" s="170"/>
      <c r="AB3" s="170"/>
      <c r="AC3" s="170" t="s">
        <v>39</v>
      </c>
      <c r="AD3" s="170"/>
      <c r="AE3" s="170"/>
      <c r="AF3" s="127"/>
      <c r="AG3" s="126"/>
      <c r="AH3" s="126"/>
      <c r="AI3" s="126"/>
      <c r="AJ3" s="125"/>
      <c r="AK3" s="124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65" s="2" customFormat="1" ht="20.100000000000001" customHeight="1">
      <c r="A4" s="155"/>
      <c r="B4" s="110"/>
      <c r="C4" s="123"/>
      <c r="D4" s="123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12"/>
      <c r="AG4" s="112"/>
      <c r="AH4" s="110"/>
      <c r="AI4" s="110"/>
      <c r="AJ4" s="110"/>
      <c r="AK4" s="110"/>
      <c r="AL4" s="110"/>
      <c r="AM4" s="110"/>
      <c r="AN4" s="110"/>
      <c r="AO4" s="122"/>
      <c r="AP4" s="121"/>
      <c r="AQ4" s="110"/>
      <c r="AR4" s="110"/>
      <c r="AS4" s="117"/>
      <c r="AT4" s="116"/>
      <c r="AU4" s="116"/>
      <c r="AV4" s="116"/>
      <c r="AW4" s="116"/>
      <c r="AX4" s="116"/>
      <c r="AY4" s="116"/>
      <c r="AZ4" s="116"/>
      <c r="BA4" s="116"/>
      <c r="BB4" s="110"/>
    </row>
    <row r="5" spans="1:65" s="2" customFormat="1" ht="20.100000000000001" customHeight="1">
      <c r="A5" s="155"/>
      <c r="B5" s="110"/>
      <c r="C5" s="146" t="s">
        <v>38</v>
      </c>
      <c r="D5" s="146"/>
      <c r="E5" s="146"/>
      <c r="F5" s="146"/>
      <c r="G5" s="146"/>
      <c r="H5" s="146"/>
      <c r="I5" s="146"/>
      <c r="J5" s="146"/>
      <c r="K5" s="120"/>
      <c r="L5" s="120"/>
      <c r="M5" s="120"/>
      <c r="N5" s="120"/>
      <c r="O5" s="120"/>
      <c r="P5" s="120"/>
      <c r="Q5" s="120"/>
      <c r="R5" s="120"/>
      <c r="S5" s="120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19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0"/>
      <c r="AR5" s="110"/>
      <c r="AS5" s="117"/>
      <c r="AT5" s="116"/>
      <c r="AU5" s="116"/>
      <c r="AV5" s="116"/>
      <c r="AW5" s="116"/>
      <c r="AX5" s="116"/>
      <c r="AY5" s="116"/>
      <c r="AZ5" s="116"/>
      <c r="BA5" s="116"/>
      <c r="BB5" s="110"/>
    </row>
    <row r="6" spans="1:65" s="2" customFormat="1" ht="20.100000000000001" customHeight="1">
      <c r="A6" s="109"/>
      <c r="B6" s="157"/>
      <c r="C6" s="115"/>
      <c r="D6" s="115"/>
      <c r="E6" s="113">
        <v>1</v>
      </c>
      <c r="F6" s="113"/>
      <c r="G6" s="113"/>
      <c r="H6" s="114">
        <v>2</v>
      </c>
      <c r="I6" s="114"/>
      <c r="J6" s="114"/>
      <c r="K6" s="113">
        <v>3</v>
      </c>
      <c r="L6" s="113"/>
      <c r="M6" s="113"/>
      <c r="N6" s="113">
        <v>4</v>
      </c>
      <c r="O6" s="113"/>
      <c r="P6" s="113"/>
      <c r="Q6" s="113">
        <v>5</v>
      </c>
      <c r="R6" s="113"/>
      <c r="S6" s="113"/>
      <c r="T6" s="113">
        <v>6</v>
      </c>
      <c r="U6" s="113"/>
      <c r="V6" s="113"/>
      <c r="W6" s="113">
        <v>7</v>
      </c>
      <c r="X6" s="113"/>
      <c r="Y6" s="113"/>
      <c r="Z6" s="113">
        <v>8</v>
      </c>
      <c r="AA6" s="113"/>
      <c r="AB6" s="113"/>
      <c r="AC6" s="113">
        <v>9</v>
      </c>
      <c r="AD6" s="113"/>
      <c r="AE6" s="112"/>
      <c r="AF6" s="175" t="s">
        <v>37</v>
      </c>
      <c r="AG6" s="175"/>
      <c r="AH6" s="175"/>
      <c r="AI6" s="175"/>
      <c r="AJ6" s="175"/>
      <c r="AK6" s="175"/>
      <c r="AL6" s="175"/>
      <c r="AM6" s="175"/>
      <c r="AN6" s="110"/>
      <c r="AO6" s="176">
        <f ca="1">NOW()</f>
        <v>43052.348220023145</v>
      </c>
      <c r="AP6" s="176"/>
      <c r="AQ6" s="111"/>
      <c r="AR6" s="110"/>
      <c r="AS6" s="182" t="s">
        <v>36</v>
      </c>
      <c r="AT6" s="182"/>
      <c r="AU6" s="182"/>
      <c r="AV6" s="182"/>
      <c r="AW6" s="182"/>
      <c r="AX6" s="182"/>
      <c r="AY6" s="182"/>
      <c r="AZ6" s="110"/>
      <c r="BA6" s="110"/>
      <c r="BB6" s="110"/>
      <c r="BD6" s="171" t="s">
        <v>35</v>
      </c>
      <c r="BE6" s="171"/>
      <c r="BF6" s="171"/>
      <c r="BG6" s="171"/>
      <c r="BH6" s="171"/>
      <c r="BI6" s="171"/>
      <c r="BJ6" s="171"/>
    </row>
    <row r="7" spans="1:65" s="3" customFormat="1" ht="30" customHeight="1" thickBot="1">
      <c r="A7" s="109"/>
      <c r="B7" s="158"/>
      <c r="C7" s="108" t="s">
        <v>34</v>
      </c>
      <c r="D7" s="107"/>
      <c r="E7" s="143" t="str">
        <f>IF(ISBLANK(E3),"",E3)</f>
        <v>シーガルズ</v>
      </c>
      <c r="F7" s="144"/>
      <c r="G7" s="145"/>
      <c r="H7" s="144" t="str">
        <f>IF(ISBLANK(H3),"",H3)</f>
        <v>マリノス
追浜</v>
      </c>
      <c r="I7" s="144"/>
      <c r="J7" s="145"/>
      <c r="K7" s="143" t="str">
        <f>IF(ISBLANK(K3),"",K3)</f>
        <v>長浦</v>
      </c>
      <c r="L7" s="144"/>
      <c r="M7" s="145"/>
      <c r="N7" s="143" t="str">
        <f>IF(ISBLANK(N3),"",N3)</f>
        <v>三春ブルー
ドラゴン</v>
      </c>
      <c r="O7" s="144"/>
      <c r="P7" s="145"/>
      <c r="Q7" s="143" t="str">
        <f>IF(ISBLANK(Q3),"",Q3)</f>
        <v>船越</v>
      </c>
      <c r="R7" s="144"/>
      <c r="S7" s="145"/>
      <c r="T7" s="143" t="str">
        <f>IF(ISBLANK(T3),"",T3)</f>
        <v>明浜</v>
      </c>
      <c r="U7" s="144"/>
      <c r="V7" s="145"/>
      <c r="W7" s="143" t="str">
        <f>IF(ISBLANK(W3),"",W3)</f>
        <v>ＴＡＤＯ
ひかり</v>
      </c>
      <c r="X7" s="144"/>
      <c r="Y7" s="145"/>
      <c r="Z7" s="143" t="str">
        <f>IF(ISBLANK(Z3),"",Z3)</f>
        <v>津久井</v>
      </c>
      <c r="AA7" s="144"/>
      <c r="AB7" s="145"/>
      <c r="AC7" s="144" t="str">
        <f>IF(ISBLANK(AC3),"",AC3)</f>
        <v>馬堀</v>
      </c>
      <c r="AD7" s="144"/>
      <c r="AE7" s="145"/>
      <c r="AF7" s="106" t="s">
        <v>33</v>
      </c>
      <c r="AG7" s="105" t="s">
        <v>32</v>
      </c>
      <c r="AH7" s="105" t="s">
        <v>31</v>
      </c>
      <c r="AI7" s="105" t="s">
        <v>30</v>
      </c>
      <c r="AJ7" s="105" t="s">
        <v>29</v>
      </c>
      <c r="AK7" s="105" t="s">
        <v>28</v>
      </c>
      <c r="AL7" s="105" t="s">
        <v>27</v>
      </c>
      <c r="AM7" s="105" t="s">
        <v>26</v>
      </c>
      <c r="AN7" s="105" t="s">
        <v>25</v>
      </c>
      <c r="AO7" s="105" t="s">
        <v>24</v>
      </c>
      <c r="AP7" s="104" t="s">
        <v>23</v>
      </c>
      <c r="AQ7" s="103"/>
      <c r="AR7" s="102" t="s">
        <v>22</v>
      </c>
      <c r="AS7" s="184" t="s">
        <v>17</v>
      </c>
      <c r="AT7" s="185"/>
      <c r="AU7" s="179" t="s">
        <v>21</v>
      </c>
      <c r="AV7" s="180"/>
      <c r="AW7" s="181"/>
      <c r="AX7" s="143" t="s">
        <v>17</v>
      </c>
      <c r="AY7" s="145"/>
      <c r="AZ7" s="183" t="s">
        <v>16</v>
      </c>
      <c r="BA7" s="183"/>
      <c r="BB7" s="183"/>
      <c r="BD7" s="101" t="s">
        <v>20</v>
      </c>
      <c r="BE7" s="100" t="s">
        <v>17</v>
      </c>
      <c r="BF7" s="172" t="s">
        <v>19</v>
      </c>
      <c r="BG7" s="173"/>
      <c r="BH7" s="174"/>
      <c r="BI7" s="99" t="s">
        <v>18</v>
      </c>
      <c r="BJ7" s="98" t="s">
        <v>17</v>
      </c>
      <c r="BK7" s="177" t="s">
        <v>16</v>
      </c>
      <c r="BL7" s="178"/>
      <c r="BM7" s="178"/>
    </row>
    <row r="8" spans="1:65" ht="13.5" customHeight="1" thickTop="1">
      <c r="A8" s="29"/>
      <c r="B8" s="142">
        <v>1</v>
      </c>
      <c r="C8" s="147" t="str">
        <f>IF(ISBLANK(E3),"",HLOOKUP(B8,$E$2:$AE$3,2,FALSE))</f>
        <v>シーガルズ</v>
      </c>
      <c r="D8" s="92" t="s">
        <v>14</v>
      </c>
      <c r="E8" s="149"/>
      <c r="F8" s="150"/>
      <c r="G8" s="151"/>
      <c r="H8" s="79">
        <f>VLOOKUP($B$8*100+H$6*10+1,$AZ$8:$BB$54,2,FALSE)</f>
        <v>0</v>
      </c>
      <c r="I8" s="79" t="str">
        <f>IF(H8="","",IF(H8&gt;J8,"○",IF(H8=J8,"△","●")))</f>
        <v>●</v>
      </c>
      <c r="J8" s="78">
        <f>VLOOKUP($B$8*100+H$6*10+1,$AZ$8:$BB$54,3,FALSE)</f>
        <v>2</v>
      </c>
      <c r="K8" s="80">
        <f>VLOOKUP($B$8*100+K$6*10+1,$AZ$8:$BB$54,2,FALSE)</f>
        <v>5</v>
      </c>
      <c r="L8" s="79" t="str">
        <f>IF(K8="","",IF(K8&gt;M8,"○",IF(K8=M8,"△","●")))</f>
        <v>○</v>
      </c>
      <c r="M8" s="78">
        <f>VLOOKUP($B$8*100+K$6*10+1,$AZ$8:$BB$54,3,FALSE)</f>
        <v>0</v>
      </c>
      <c r="N8" s="80">
        <f>VLOOKUP($B$8*100+N$6*10+1,$AZ$8:$BB$54,2,FALSE)</f>
        <v>4</v>
      </c>
      <c r="O8" s="79" t="str">
        <f t="shared" ref="O8:O13" si="0">IF(N8="","",IF(N8&gt;P8,"○",IF(N8=P8,"△","●")))</f>
        <v>○</v>
      </c>
      <c r="P8" s="78">
        <f>VLOOKUP($B$8*100+N$6*10+1,$AZ$8:$BB$54,3,FALSE)</f>
        <v>1</v>
      </c>
      <c r="Q8" s="80">
        <f>VLOOKUP($B$8*100+Q$6*10+1,$AZ$8:$BB$54,2,FALSE)</f>
        <v>4</v>
      </c>
      <c r="R8" s="79" t="str">
        <f t="shared" ref="R8:R15" si="1">IF(Q8="","",IF(Q8&gt;S8,"○",IF(Q8=S8,"△","●")))</f>
        <v>○</v>
      </c>
      <c r="S8" s="78">
        <f>VLOOKUP($B$8*100+Q$6*10+1,$AZ$8:$BB$54,3,FALSE)</f>
        <v>1</v>
      </c>
      <c r="T8" s="80">
        <f>VLOOKUP($B$8*100+T$6*10+1,$AZ$8:$BB$54,2,FALSE)</f>
        <v>0</v>
      </c>
      <c r="U8" s="79" t="str">
        <f t="shared" ref="U8:U17" si="2">IF(T8="","",IF(T8&gt;V8,"○",IF(T8=V8,"△","●")))</f>
        <v>●</v>
      </c>
      <c r="V8" s="78">
        <f>VLOOKUP($B$8*100+T$6*10+1,$AZ$8:$BB$54,3,FALSE)</f>
        <v>4</v>
      </c>
      <c r="W8" s="80">
        <f>VLOOKUP($B$8*100+W$6*10+1,$AZ$8:$BB$54,2,FALSE)</f>
        <v>1</v>
      </c>
      <c r="X8" s="79" t="str">
        <f t="shared" ref="X8:X19" si="3">IF(W8="","",IF(W8&gt;Y8,"○",IF(W8=Y8,"△","●")))</f>
        <v>△</v>
      </c>
      <c r="Y8" s="78">
        <f>VLOOKUP($B$8*100+W$6*10+1,$AZ$8:$BB$54,3,FALSE)</f>
        <v>1</v>
      </c>
      <c r="Z8" s="80">
        <f>VLOOKUP($B$8*100+Z$6*10+1,$AZ$8:$BB$54,2,FALSE)</f>
        <v>3</v>
      </c>
      <c r="AA8" s="79" t="str">
        <f t="shared" ref="AA8:AA21" si="4">IF(Z8="","",IF(Z8&gt;AB8,"○",IF(Z8=AB8,"△","●")))</f>
        <v>○</v>
      </c>
      <c r="AB8" s="78">
        <f>VLOOKUP($B$8*100+Z$6*10+1,$AZ$8:$BB$54,3,FALSE)</f>
        <v>0</v>
      </c>
      <c r="AC8" s="79">
        <f>VLOOKUP($B$8*100+AC$6*10+1,$AZ$8:$BB$54,2,FALSE)</f>
        <v>6</v>
      </c>
      <c r="AD8" s="79" t="str">
        <f t="shared" ref="AD8:AD23" si="5">IF(AC8="","",IF(AC8&gt;AE8,"○",IF(AC8=AE8,"△","●")))</f>
        <v>○</v>
      </c>
      <c r="AE8" s="78">
        <f>VLOOKUP($B$8*100+AC$6*10+1,$AZ$8:$BB$54,3,FALSE)</f>
        <v>0</v>
      </c>
      <c r="AF8" s="186">
        <f>SUM(AH8:AL9)</f>
        <v>16</v>
      </c>
      <c r="AG8" s="186">
        <f>AH8*3+AI8+AK8*3</f>
        <v>36</v>
      </c>
      <c r="AH8" s="164">
        <f>COUNTIF(E8:AE9,"○")</f>
        <v>11</v>
      </c>
      <c r="AI8" s="164">
        <f>COUNTIF(E8:AE9,"△")</f>
        <v>3</v>
      </c>
      <c r="AJ8" s="164">
        <f>COUNTIF(E8:AE9,"●")</f>
        <v>2</v>
      </c>
      <c r="AK8" s="164">
        <f>COUNTIF(E8:AE9,"◇")</f>
        <v>0</v>
      </c>
      <c r="AL8" s="164">
        <f>COUNTIF(E8:AE9,"◆")</f>
        <v>0</v>
      </c>
      <c r="AM8" s="164">
        <f>SUM(E8:E8,H8:H8,K8:K8,N8:N8,Q8:Q8,T8:T8,W8:W8,Z8:Z8,AC8:AC8,E9:E9,H9:H9,K9:K9,N9:N9,Q9:Q9,T9:T9,W9:W9,Z9:Z9,AC9:AC9)</f>
        <v>48</v>
      </c>
      <c r="AN8" s="164">
        <f>SUM(G8:G8,J8:J8,M8:M8,P8:P8,S8:S8,V8:V8,Y8:Y8,AB8:AB8,AE8:AE8,G9:G9,J9:J9,M9:M9,P9:P9,S9,V9:V9,Y9:Y9,AB9:AB9,AE9:AE9)</f>
        <v>20</v>
      </c>
      <c r="AO8" s="164">
        <f>AM8-AN8</f>
        <v>28</v>
      </c>
      <c r="AP8" s="162">
        <f>RANK(AR8,$AR$8:$AR$25,0)</f>
        <v>2</v>
      </c>
      <c r="AQ8" s="72">
        <v>1</v>
      </c>
      <c r="AR8" s="71">
        <f>AG8*10000000+AO8*10000+AM8*100</f>
        <v>360284800</v>
      </c>
      <c r="AS8" s="168">
        <v>1</v>
      </c>
      <c r="AT8" s="159" t="str">
        <f>IF(ISBLANK(AS8),"",HLOOKUP(AS8,$E$2:$AE$3,2,FALSE))</f>
        <v>シーガルズ</v>
      </c>
      <c r="AU8" s="12">
        <v>0</v>
      </c>
      <c r="AV8" s="11" t="s">
        <v>0</v>
      </c>
      <c r="AW8" s="10">
        <v>2</v>
      </c>
      <c r="AX8" s="168">
        <v>2</v>
      </c>
      <c r="AY8" s="159" t="str">
        <f>IF(ISBLANK(AX8),"",HLOOKUP(AX8,$E$2:$AE$3,2,FALSE))</f>
        <v>マリノス
追浜</v>
      </c>
      <c r="AZ8" s="38">
        <v>121</v>
      </c>
      <c r="BA8" s="38">
        <f t="shared" ref="BA8:BA39" si="6">IF(AU8&lt;&gt;"",AU8,"")</f>
        <v>0</v>
      </c>
      <c r="BB8" s="38">
        <f t="shared" ref="BB8:BB39" si="7">IF(AW8&lt;&gt;"",AW8,"")</f>
        <v>2</v>
      </c>
      <c r="BD8" s="61">
        <v>1</v>
      </c>
      <c r="BE8" s="60" t="str">
        <f>HLOOKUP(BD8,$E$2:$AE$3,2,FALSE)</f>
        <v>シーガルズ</v>
      </c>
      <c r="BF8" s="97"/>
      <c r="BG8" s="96" t="s">
        <v>0</v>
      </c>
      <c r="BH8" s="95"/>
      <c r="BI8" s="56">
        <v>2</v>
      </c>
      <c r="BJ8" s="55" t="str">
        <f>HLOOKUP(BI8,$E$2:$AE$3,2,FALSE)</f>
        <v>マリノス
追浜</v>
      </c>
      <c r="BK8" s="40">
        <v>102</v>
      </c>
      <c r="BL8" s="40" t="str">
        <f>IF(BF8&lt;&gt;"",BF8,"")</f>
        <v/>
      </c>
      <c r="BM8" s="40" t="str">
        <f>IF(BH8&lt;&gt;"",BH8,"")</f>
        <v/>
      </c>
    </row>
    <row r="9" spans="1:65" ht="13.5" customHeight="1">
      <c r="A9" s="29"/>
      <c r="B9" s="142"/>
      <c r="C9" s="148"/>
      <c r="D9" s="91" t="s">
        <v>12</v>
      </c>
      <c r="E9" s="152"/>
      <c r="F9" s="153"/>
      <c r="G9" s="154"/>
      <c r="H9" s="93">
        <f>VLOOKUP($B$8*100+H$6*10+2,$AZ$8:$BB$54,2,FALSE)</f>
        <v>3</v>
      </c>
      <c r="I9" s="93" t="str">
        <f>IF(H9="","",IF(H9&gt;J9,"○",IF(H9=J9,"△","●")))</f>
        <v>△</v>
      </c>
      <c r="J9" s="73">
        <f>VLOOKUP($B$8*100+H$6*10+2,$AZ$8:$BB$54,3,FALSE)</f>
        <v>3</v>
      </c>
      <c r="K9" s="94">
        <f>VLOOKUP($B$8*100+K$6*10+2,$AZ$8:$BB$54,2,FALSE)</f>
        <v>2</v>
      </c>
      <c r="L9" s="93" t="str">
        <f>IF(K9="","",IF(K9&gt;M9,"○",IF(K9=M9,"△","●")))</f>
        <v>○</v>
      </c>
      <c r="M9" s="73">
        <f>VLOOKUP($B$8*100+K$6*10+2,$AZ$8:$BB$54,3,FALSE)</f>
        <v>0</v>
      </c>
      <c r="N9" s="94">
        <f>VLOOKUP($B$8*100+N$6*10+2,$AZ$8:$BB$54,2,FALSE)</f>
        <v>1</v>
      </c>
      <c r="O9" s="93" t="str">
        <f t="shared" si="0"/>
        <v>△</v>
      </c>
      <c r="P9" s="73">
        <f>VLOOKUP($B$8*100+N$6*10+2,$AZ$8:$BB$54,3,FALSE)</f>
        <v>1</v>
      </c>
      <c r="Q9" s="94">
        <f>VLOOKUP($B$8*100+Q$6*10+2,$AZ$8:$BB$54,2,FALSE)</f>
        <v>6</v>
      </c>
      <c r="R9" s="93" t="str">
        <f t="shared" si="1"/>
        <v>○</v>
      </c>
      <c r="S9" s="73">
        <f>VLOOKUP($B$8*100+Q$6*10+2,$AZ$8:$BB$54,3,FALSE)</f>
        <v>2</v>
      </c>
      <c r="T9" s="94">
        <f>VLOOKUP($B$8*100+T$6*10+2,$AZ$8:$BB$54,2,FALSE)</f>
        <v>2</v>
      </c>
      <c r="U9" s="93" t="str">
        <f t="shared" si="2"/>
        <v>○</v>
      </c>
      <c r="V9" s="73">
        <f>VLOOKUP($B$8*100+T$6*10+2,$AZ$8:$BB$54,3,FALSE)</f>
        <v>0</v>
      </c>
      <c r="W9" s="94">
        <f>VLOOKUP($B$8*100+W$6*10+2,$AZ$8:$BB$54,2,FALSE)</f>
        <v>3</v>
      </c>
      <c r="X9" s="93" t="str">
        <f t="shared" si="3"/>
        <v>○</v>
      </c>
      <c r="Y9" s="73">
        <f>VLOOKUP($B$8*100+W$6*10+2,$AZ$8:$BB$54,3,FALSE)</f>
        <v>2</v>
      </c>
      <c r="Z9" s="93">
        <f>VLOOKUP($B$8*100+Z$6*10+2,$AZ$8:$BB$54,2,FALSE)</f>
        <v>3</v>
      </c>
      <c r="AA9" s="93" t="str">
        <f t="shared" si="4"/>
        <v>○</v>
      </c>
      <c r="AB9" s="73">
        <f>VLOOKUP($B$8*100+Z$6*10+2,$AZ$8:$BB$54,3,FALSE)</f>
        <v>2</v>
      </c>
      <c r="AC9" s="93">
        <f>VLOOKUP($B$8*100+AC$6*10+2,$AZ$8:$BB$54,2,FALSE)</f>
        <v>5</v>
      </c>
      <c r="AD9" s="93" t="str">
        <f t="shared" si="5"/>
        <v>○</v>
      </c>
      <c r="AE9" s="73">
        <f>VLOOKUP($B$8*100+AC$6*10+2,$AZ$8:$BB$54,3,FALSE)</f>
        <v>1</v>
      </c>
      <c r="AF9" s="187"/>
      <c r="AG9" s="187"/>
      <c r="AH9" s="165"/>
      <c r="AI9" s="165"/>
      <c r="AJ9" s="165"/>
      <c r="AK9" s="165"/>
      <c r="AL9" s="165"/>
      <c r="AM9" s="165"/>
      <c r="AN9" s="165"/>
      <c r="AO9" s="165"/>
      <c r="AP9" s="163"/>
      <c r="AQ9" s="72"/>
      <c r="AR9" s="71"/>
      <c r="AS9" s="167"/>
      <c r="AT9" s="160"/>
      <c r="AU9" s="32">
        <v>3</v>
      </c>
      <c r="AV9" s="6" t="s">
        <v>15</v>
      </c>
      <c r="AW9" s="31">
        <v>3</v>
      </c>
      <c r="AX9" s="167"/>
      <c r="AY9" s="160"/>
      <c r="AZ9" s="38">
        <v>122</v>
      </c>
      <c r="BA9" s="38">
        <f t="shared" si="6"/>
        <v>3</v>
      </c>
      <c r="BB9" s="38">
        <f t="shared" si="7"/>
        <v>3</v>
      </c>
      <c r="BD9" s="61"/>
      <c r="BE9" s="60"/>
      <c r="BF9" s="59"/>
      <c r="BG9" s="58"/>
      <c r="BH9" s="57"/>
      <c r="BI9" s="56"/>
      <c r="BJ9" s="55"/>
      <c r="BK9" s="40"/>
      <c r="BL9" s="40"/>
      <c r="BM9" s="40"/>
    </row>
    <row r="10" spans="1:65" ht="13.5" customHeight="1">
      <c r="A10" s="29"/>
      <c r="B10" s="142">
        <v>2</v>
      </c>
      <c r="C10" s="147" t="str">
        <f>IF(ISBLANK(H3),"",HLOOKUP(B10,$E$2:$AE$3,2,FALSE))</f>
        <v>マリノス
追浜</v>
      </c>
      <c r="D10" s="92" t="s">
        <v>14</v>
      </c>
      <c r="E10" s="80">
        <f>IF(J$8="","",J$8)</f>
        <v>2</v>
      </c>
      <c r="F10" s="79" t="str">
        <f t="shared" ref="F10:F25" si="8">IF(E10="","",IF(E10&gt;G10,"○",IF(E10=G10,"△","●")))</f>
        <v>○</v>
      </c>
      <c r="G10" s="78">
        <f>IF(H$8="","",H$8)</f>
        <v>0</v>
      </c>
      <c r="H10" s="150"/>
      <c r="I10" s="150"/>
      <c r="J10" s="151"/>
      <c r="K10" s="80">
        <f>VLOOKUP($B$10*100+K$6*10+1,$AZ$8:$BB$54,2,FALSE)</f>
        <v>2</v>
      </c>
      <c r="L10" s="79" t="str">
        <f>IF(K10="","",IF(K10&gt;M10,"○",IF(K10=M10,"△","●")))</f>
        <v>○</v>
      </c>
      <c r="M10" s="78">
        <f>VLOOKUP($B$10*100+K$6*10+1,$AZ$8:$BB$54,3,FALSE)</f>
        <v>0</v>
      </c>
      <c r="N10" s="80">
        <f>VLOOKUP($B$10*100+N$6*10+1,$AZ$8:$BB$54,2,FALSE)</f>
        <v>0</v>
      </c>
      <c r="O10" s="79" t="str">
        <f t="shared" si="0"/>
        <v>△</v>
      </c>
      <c r="P10" s="78">
        <f>VLOOKUP($B$10*100+N$6*10+1,$AZ$8:$BB$54,3,FALSE)</f>
        <v>0</v>
      </c>
      <c r="Q10" s="80">
        <f>VLOOKUP($B$10*100+Q$6*10+1,$AZ$8:$BB$54,2,FALSE)</f>
        <v>2</v>
      </c>
      <c r="R10" s="79" t="str">
        <f t="shared" si="1"/>
        <v>○</v>
      </c>
      <c r="S10" s="78">
        <f>VLOOKUP($B$10*100+Q$6*10+1,$AZ$8:$BB$54,3,FALSE)</f>
        <v>1</v>
      </c>
      <c r="T10" s="80">
        <f>VLOOKUP($B$10*100+T$6*10+1,$AZ$8:$BB$54,2,FALSE)</f>
        <v>4</v>
      </c>
      <c r="U10" s="79" t="str">
        <f t="shared" si="2"/>
        <v>○</v>
      </c>
      <c r="V10" s="78">
        <f>VLOOKUP($B$10*100+T$6*10+1,$AZ$8:$BB$54,3,FALSE)</f>
        <v>0</v>
      </c>
      <c r="W10" s="80">
        <f>VLOOKUP($B$10*100+W$6*10+1,$AZ$8:$BB$54,2,FALSE)</f>
        <v>1</v>
      </c>
      <c r="X10" s="79" t="str">
        <f t="shared" si="3"/>
        <v>○</v>
      </c>
      <c r="Y10" s="78">
        <f>VLOOKUP($B$10*100+W$6*10+1,$AZ$8:$BB$54,3,FALSE)</f>
        <v>0</v>
      </c>
      <c r="Z10" s="80">
        <f>VLOOKUP($B$10*100+Z$6*10+1,$AZ$8:$BB$54,2,FALSE)</f>
        <v>5</v>
      </c>
      <c r="AA10" s="79" t="str">
        <f t="shared" si="4"/>
        <v>○</v>
      </c>
      <c r="AB10" s="78">
        <f>VLOOKUP($B$10*100+Z$6*10+1,$AZ$8:$BB$54,3,FALSE)</f>
        <v>0</v>
      </c>
      <c r="AC10" s="79">
        <f>VLOOKUP($B$10*100+AC$6*10+1,$AZ$8:$BB$54,2,FALSE)</f>
        <v>7</v>
      </c>
      <c r="AD10" s="79" t="str">
        <f t="shared" si="5"/>
        <v>○</v>
      </c>
      <c r="AE10" s="78">
        <f>VLOOKUP($B$10*100+AC$6*10+1,$AZ$8:$BB$54,3,FALSE)</f>
        <v>0</v>
      </c>
      <c r="AF10" s="186">
        <f>SUM(AH10:AL10)</f>
        <v>16</v>
      </c>
      <c r="AG10" s="186">
        <f>AH10*3+AI10+AK10*3</f>
        <v>31</v>
      </c>
      <c r="AH10" s="164">
        <f>COUNTIF(E10:AE11,"○")</f>
        <v>9</v>
      </c>
      <c r="AI10" s="164">
        <f>COUNTIF(E10:AE11,"△")</f>
        <v>4</v>
      </c>
      <c r="AJ10" s="164">
        <f>COUNTIF(E10:AE11,"●")</f>
        <v>3</v>
      </c>
      <c r="AK10" s="164">
        <f>COUNTIF(E10:AE11,"◇")</f>
        <v>0</v>
      </c>
      <c r="AL10" s="164">
        <f>COUNTIF(E10:AE11,"◆")</f>
        <v>0</v>
      </c>
      <c r="AM10" s="164">
        <f>SUM(E10:E10,H10:H10,K10:K10,N10:N10,Q10:Q10,T10:T10,W10:W10,Z10:Z10,AC10:AC10,E11:E11,H11:H11,K11:K11,N11:N11,Q11:Q11,T11:T11,W11:W11,Z11:Z11,AC11:AC11)</f>
        <v>39</v>
      </c>
      <c r="AN10" s="164">
        <f>SUM(G10:G10,J10:J10,M10:M10,P10:P10,S10:S10,V10:V10,Y10:Y10,AB10:AB10,AE10:AE10,G11:G11,J11:J11,M11:M11,P11:P11,S11,V11:V11,Y11:Y11,AB11:AB11,AE11:AE11)</f>
        <v>18</v>
      </c>
      <c r="AO10" s="164">
        <f>AM10-AN10</f>
        <v>21</v>
      </c>
      <c r="AP10" s="162">
        <f>RANK(AR10,$AR$8:$AR$25,0)</f>
        <v>4</v>
      </c>
      <c r="AQ10" s="72">
        <v>2</v>
      </c>
      <c r="AR10" s="71">
        <f>AG10*10000000+AO10*10000+AM10*100</f>
        <v>310213900</v>
      </c>
      <c r="AS10" s="166"/>
      <c r="AT10" s="161"/>
      <c r="AU10" s="16">
        <v>5</v>
      </c>
      <c r="AV10" s="24" t="s">
        <v>13</v>
      </c>
      <c r="AW10" s="15">
        <v>0</v>
      </c>
      <c r="AX10" s="166">
        <v>3</v>
      </c>
      <c r="AY10" s="161" t="str">
        <f>IF(ISBLANK(AX10),"",HLOOKUP(AX10,$E$2:$AE$3,2,FALSE))</f>
        <v>長浦</v>
      </c>
      <c r="AZ10" s="38">
        <v>131</v>
      </c>
      <c r="BA10" s="38">
        <f t="shared" si="6"/>
        <v>5</v>
      </c>
      <c r="BB10" s="38">
        <f t="shared" si="7"/>
        <v>0</v>
      </c>
      <c r="BD10" s="61">
        <v>1</v>
      </c>
      <c r="BE10" s="60" t="str">
        <f>HLOOKUP(BD10,$E$2:$AE$3,2,FALSE)</f>
        <v>シーガルズ</v>
      </c>
      <c r="BF10" s="59"/>
      <c r="BG10" s="58" t="s">
        <v>13</v>
      </c>
      <c r="BH10" s="57"/>
      <c r="BI10" s="56">
        <v>4</v>
      </c>
      <c r="BJ10" s="55" t="str">
        <f>HLOOKUP(BI10,$E$2:$AE$3,2,FALSE)</f>
        <v>三春ブルー
ドラゴン</v>
      </c>
      <c r="BK10" s="40">
        <v>104</v>
      </c>
      <c r="BL10" s="40" t="str">
        <f>IF(BF10&lt;&gt;"",BF10,"")</f>
        <v/>
      </c>
      <c r="BM10" s="40" t="str">
        <f>IF(BH10&lt;&gt;"",BH10,"")</f>
        <v/>
      </c>
    </row>
    <row r="11" spans="1:65" ht="13.5" customHeight="1">
      <c r="A11" s="29"/>
      <c r="B11" s="142"/>
      <c r="C11" s="148"/>
      <c r="D11" s="91" t="s">
        <v>12</v>
      </c>
      <c r="E11" s="94">
        <f>IF(J$9="","",J$9)</f>
        <v>3</v>
      </c>
      <c r="F11" s="93" t="str">
        <f t="shared" si="8"/>
        <v>△</v>
      </c>
      <c r="G11" s="73">
        <f>IF(H$9="","",H$9)</f>
        <v>3</v>
      </c>
      <c r="H11" s="153"/>
      <c r="I11" s="153"/>
      <c r="J11" s="154"/>
      <c r="K11" s="94">
        <f>VLOOKUP($B$10*100+K$6*10+2,$AZ$8:$BB$54,2,FALSE)</f>
        <v>0</v>
      </c>
      <c r="L11" s="93" t="str">
        <f>IF(K11="","",IF(K11&gt;M11,"○",IF(K11=M11,"△","●")))</f>
        <v>●</v>
      </c>
      <c r="M11" s="73">
        <f>VLOOKUP($B$10*100+K$6*10+2,$AZ$8:$BB$54,3,FALSE)</f>
        <v>5</v>
      </c>
      <c r="N11" s="94">
        <f>VLOOKUP($B$10*100+N$6*10+2,$AZ$8:$BB$54,2,FALSE)</f>
        <v>1</v>
      </c>
      <c r="O11" s="93" t="str">
        <f t="shared" si="0"/>
        <v>△</v>
      </c>
      <c r="P11" s="73">
        <f>VLOOKUP($B$10*100+N$6*10+2,$AZ$8:$BB$54,3,FALSE)</f>
        <v>1</v>
      </c>
      <c r="Q11" s="94">
        <f>VLOOKUP($B$10*100+Q$6*10+2,$AZ$8:$BB$54,2,FALSE)</f>
        <v>3</v>
      </c>
      <c r="R11" s="93" t="str">
        <f t="shared" si="1"/>
        <v>○</v>
      </c>
      <c r="S11" s="73">
        <f>VLOOKUP($B$10*100+Q$6*10+2,$AZ$8:$BB$54,3,FALSE)</f>
        <v>0</v>
      </c>
      <c r="T11" s="94">
        <f>VLOOKUP($B$10*100+T$6*10+2,$AZ$8:$BB$54,2,FALSE)</f>
        <v>0</v>
      </c>
      <c r="U11" s="93" t="str">
        <f t="shared" si="2"/>
        <v>●</v>
      </c>
      <c r="V11" s="73">
        <f>VLOOKUP($B$10*100+T$6*10+2,$AZ$8:$BB$54,3,FALSE)</f>
        <v>1</v>
      </c>
      <c r="W11" s="94">
        <f>VLOOKUP($B$10*100+W$6*10+2,$AZ$8:$BB$54,2,FALSE)</f>
        <v>2</v>
      </c>
      <c r="X11" s="93" t="str">
        <f t="shared" si="3"/>
        <v>△</v>
      </c>
      <c r="Y11" s="73">
        <f>VLOOKUP($B$10*100+W$6*10+2,$AZ$8:$BB$54,3,FALSE)</f>
        <v>2</v>
      </c>
      <c r="Z11" s="94">
        <f>VLOOKUP($B$10*100+Z$6*10+2,$AZ$8:$BB$54,2,FALSE)</f>
        <v>7</v>
      </c>
      <c r="AA11" s="93" t="str">
        <f t="shared" si="4"/>
        <v>○</v>
      </c>
      <c r="AB11" s="73">
        <f>VLOOKUP($B$10*100+Z$6*10+2,$AZ$8:$BB$54,3,FALSE)</f>
        <v>0</v>
      </c>
      <c r="AC11" s="93">
        <f>VLOOKUP($B$10*100+AC$6*10+2,$AZ$8:$BB$54,2,FALSE)</f>
        <v>0</v>
      </c>
      <c r="AD11" s="93" t="str">
        <f t="shared" si="5"/>
        <v>●</v>
      </c>
      <c r="AE11" s="73">
        <f>VLOOKUP($B$10*100+AC$6*10+2,$AZ$8:$BB$54,3,FALSE)</f>
        <v>5</v>
      </c>
      <c r="AF11" s="187"/>
      <c r="AG11" s="187"/>
      <c r="AH11" s="165"/>
      <c r="AI11" s="165"/>
      <c r="AJ11" s="165"/>
      <c r="AK11" s="165"/>
      <c r="AL11" s="165"/>
      <c r="AM11" s="165"/>
      <c r="AN11" s="165"/>
      <c r="AO11" s="165"/>
      <c r="AP11" s="163"/>
      <c r="AQ11" s="72"/>
      <c r="AR11" s="71"/>
      <c r="AS11" s="167"/>
      <c r="AT11" s="160"/>
      <c r="AU11" s="32">
        <v>2</v>
      </c>
      <c r="AV11" s="6" t="s">
        <v>15</v>
      </c>
      <c r="AW11" s="31">
        <v>0</v>
      </c>
      <c r="AX11" s="167"/>
      <c r="AY11" s="160"/>
      <c r="AZ11" s="38">
        <v>132</v>
      </c>
      <c r="BA11" s="38">
        <f t="shared" si="6"/>
        <v>2</v>
      </c>
      <c r="BB11" s="38">
        <f t="shared" si="7"/>
        <v>0</v>
      </c>
      <c r="BD11" s="61"/>
      <c r="BE11" s="60"/>
      <c r="BF11" s="59"/>
      <c r="BG11" s="58"/>
      <c r="BH11" s="57"/>
      <c r="BI11" s="56"/>
      <c r="BJ11" s="55"/>
      <c r="BK11" s="40"/>
      <c r="BL11" s="40"/>
      <c r="BM11" s="40"/>
    </row>
    <row r="12" spans="1:65" ht="13.5" customHeight="1">
      <c r="A12" s="29"/>
      <c r="B12" s="142">
        <v>3</v>
      </c>
      <c r="C12" s="147" t="str">
        <f>IF(ISBLANK(K3),"",HLOOKUP(B12,$E$2:$AE$3,2,FALSE))</f>
        <v>長浦</v>
      </c>
      <c r="D12" s="92" t="s">
        <v>14</v>
      </c>
      <c r="E12" s="80">
        <f>IF(M$8="","",M$8)</f>
        <v>0</v>
      </c>
      <c r="F12" s="79" t="str">
        <f t="shared" si="8"/>
        <v>●</v>
      </c>
      <c r="G12" s="78">
        <f>IF(K$8="","",K$8)</f>
        <v>5</v>
      </c>
      <c r="H12" s="79">
        <f>IF(M$10="","",M$10)</f>
        <v>0</v>
      </c>
      <c r="I12" s="79" t="str">
        <f t="shared" ref="I12:I25" si="9">IF(H12="","",IF(H12&gt;J12,"○",IF(H12=J12,"△","●")))</f>
        <v>●</v>
      </c>
      <c r="J12" s="78">
        <f>IF(K$10="","",K$10)</f>
        <v>2</v>
      </c>
      <c r="K12" s="149"/>
      <c r="L12" s="150"/>
      <c r="M12" s="151"/>
      <c r="N12" s="80">
        <f>VLOOKUP($B$12*100+N$6*10+1,$AZ$8:$BB$54,2,FALSE)</f>
        <v>2</v>
      </c>
      <c r="O12" s="79" t="str">
        <f t="shared" si="0"/>
        <v>△</v>
      </c>
      <c r="P12" s="78">
        <f>VLOOKUP($B$12*100+N$6*10+1,$AZ$8:$BB$54,3,FALSE)</f>
        <v>2</v>
      </c>
      <c r="Q12" s="80">
        <f>VLOOKUP($B$12*100+Q$6*10+1,$AZ$8:$BB$54,2,FALSE)</f>
        <v>0</v>
      </c>
      <c r="R12" s="79" t="str">
        <f t="shared" si="1"/>
        <v>△</v>
      </c>
      <c r="S12" s="78">
        <f>VLOOKUP($B$12*100+Q$6*10+1,$AZ$8:$BB$54,3,FALSE)</f>
        <v>0</v>
      </c>
      <c r="T12" s="80">
        <f>VLOOKUP($B$12*100+T$6*10+1,$AZ$8:$BB$54,2,FALSE)</f>
        <v>1</v>
      </c>
      <c r="U12" s="79" t="str">
        <f t="shared" si="2"/>
        <v>●</v>
      </c>
      <c r="V12" s="78">
        <f>VLOOKUP($B$12*100+T$6*10+1,$AZ$8:$BB$54,3,FALSE)</f>
        <v>2</v>
      </c>
      <c r="W12" s="80">
        <f>VLOOKUP($B$12*100+W$6*10+1,$AZ$8:$BB$54,2,FALSE)</f>
        <v>0</v>
      </c>
      <c r="X12" s="79" t="str">
        <f t="shared" si="3"/>
        <v>●</v>
      </c>
      <c r="Y12" s="78">
        <f>VLOOKUP($B$12*100+W$6*10+1,$AZ$8:$BB$54,3,FALSE)</f>
        <v>4</v>
      </c>
      <c r="Z12" s="80">
        <f>VLOOKUP($B$12*100+Z$6*10+1,$AZ$8:$BB$54,2,FALSE)</f>
        <v>2</v>
      </c>
      <c r="AA12" s="79" t="str">
        <f t="shared" si="4"/>
        <v>●</v>
      </c>
      <c r="AB12" s="78">
        <f>VLOOKUP($B$12*100+Z$6*10+1,$AZ$8:$BB$54,3,FALSE)</f>
        <v>3</v>
      </c>
      <c r="AC12" s="79">
        <f>VLOOKUP($B$12*100+AC$6*10+1,$AZ$8:$BB$54,2,FALSE)</f>
        <v>0</v>
      </c>
      <c r="AD12" s="79" t="str">
        <f t="shared" si="5"/>
        <v>△</v>
      </c>
      <c r="AE12" s="78">
        <f>VLOOKUP($B$12*100+AC$6*10+1,$AZ$8:$BB$54,3,FALSE)</f>
        <v>0</v>
      </c>
      <c r="AF12" s="186">
        <f>SUM(AH12:AL13)</f>
        <v>16</v>
      </c>
      <c r="AG12" s="186">
        <f>AH12*3+AI12+AK12*3</f>
        <v>7</v>
      </c>
      <c r="AH12" s="164">
        <f>COUNTIF(E12:AE13,"○")</f>
        <v>1</v>
      </c>
      <c r="AI12" s="164">
        <f>COUNTIF(E12:AE13,"△")</f>
        <v>4</v>
      </c>
      <c r="AJ12" s="164">
        <f>COUNTIF(E12:AE13,"●")</f>
        <v>11</v>
      </c>
      <c r="AK12" s="164">
        <f>COUNTIF(E12:AE13,"◇")</f>
        <v>0</v>
      </c>
      <c r="AL12" s="164">
        <f>COUNTIF(E12:AE13,"◆")</f>
        <v>0</v>
      </c>
      <c r="AM12" s="164">
        <f>SUM(E12:E12,H12:H12,K12:K12,N12:N12,Q12:Q12,T12:T12,W12:W12,Z12:Z12,AC12:AC12,E13:E13,H13:H13,K13:K13,N13:N13,Q13:Q13,T13:T13,W13:W13,Z13:Z13,AC13:AC13)</f>
        <v>12</v>
      </c>
      <c r="AN12" s="164">
        <f>SUM(G12:G12,J12:J12,M12:M12,P12:P12,S12:S12,V12:V12,Y12:Y12,AB12:AB12,AE12:AE12,G13:G13,J13:J13,M13:M13,P13:P13,S13,V13:V13,Y13:Y13,AB13:AB13,AE13:AE13)</f>
        <v>51</v>
      </c>
      <c r="AO12" s="164">
        <f>AM12-AN12</f>
        <v>-39</v>
      </c>
      <c r="AP12" s="162">
        <f>RANK(AR12,$AR$8:$AR$25,0)</f>
        <v>9</v>
      </c>
      <c r="AQ12" s="72">
        <v>3</v>
      </c>
      <c r="AR12" s="71">
        <f>AG12*10000000+AO12*10000+AM12*100</f>
        <v>69611200</v>
      </c>
      <c r="AS12" s="166"/>
      <c r="AT12" s="161"/>
      <c r="AU12" s="34">
        <v>4</v>
      </c>
      <c r="AV12" s="24" t="s">
        <v>13</v>
      </c>
      <c r="AW12" s="33">
        <v>1</v>
      </c>
      <c r="AX12" s="166">
        <v>4</v>
      </c>
      <c r="AY12" s="161" t="str">
        <f>IF(ISBLANK(AX12),"",HLOOKUP(AX12,$E$2:$AE$3,2,FALSE))</f>
        <v>三春ブルー
ドラゴン</v>
      </c>
      <c r="AZ12" s="38">
        <v>141</v>
      </c>
      <c r="BA12" s="38">
        <f t="shared" si="6"/>
        <v>4</v>
      </c>
      <c r="BB12" s="38">
        <f t="shared" si="7"/>
        <v>1</v>
      </c>
      <c r="BD12" s="61">
        <v>1</v>
      </c>
      <c r="BE12" s="60" t="str">
        <f>HLOOKUP(BD12,$E$2:$AE$3,2,FALSE)</f>
        <v>シーガルズ</v>
      </c>
      <c r="BF12" s="59"/>
      <c r="BG12" s="58" t="s">
        <v>13</v>
      </c>
      <c r="BH12" s="57"/>
      <c r="BI12" s="56">
        <v>6</v>
      </c>
      <c r="BJ12" s="55" t="str">
        <f>HLOOKUP(BI12,$E$2:$AE$3,2,FALSE)</f>
        <v>明浜</v>
      </c>
      <c r="BK12" s="40">
        <v>106</v>
      </c>
      <c r="BL12" s="40" t="str">
        <f>IF(BF12&lt;&gt;"",BF12,"")</f>
        <v/>
      </c>
      <c r="BM12" s="40" t="str">
        <f>IF(BH12&lt;&gt;"",BH12,"")</f>
        <v/>
      </c>
    </row>
    <row r="13" spans="1:65" ht="13.5" customHeight="1">
      <c r="A13" s="29"/>
      <c r="B13" s="142"/>
      <c r="C13" s="148"/>
      <c r="D13" s="91" t="s">
        <v>12</v>
      </c>
      <c r="E13" s="94">
        <f>IF(M$9="","",M$9)</f>
        <v>0</v>
      </c>
      <c r="F13" s="93" t="str">
        <f t="shared" si="8"/>
        <v>●</v>
      </c>
      <c r="G13" s="73">
        <f>IF(K$9="","",K$9)</f>
        <v>2</v>
      </c>
      <c r="H13" s="93">
        <f>IF(M$11="","",M$11)</f>
        <v>5</v>
      </c>
      <c r="I13" s="93" t="str">
        <f t="shared" si="9"/>
        <v>○</v>
      </c>
      <c r="J13" s="73">
        <f>IF(K$11="","",K$11)</f>
        <v>0</v>
      </c>
      <c r="K13" s="152"/>
      <c r="L13" s="153"/>
      <c r="M13" s="154"/>
      <c r="N13" s="80">
        <f>VLOOKUP($B$12*100+N$6*10+2,$AZ$8:$BB$54,2,FALSE)</f>
        <v>0</v>
      </c>
      <c r="O13" s="79" t="str">
        <f t="shared" si="0"/>
        <v>●</v>
      </c>
      <c r="P13" s="78">
        <f>VLOOKUP($B$12*100+N$6*10+2,$AZ$8:$BB$54,3,FALSE)</f>
        <v>4</v>
      </c>
      <c r="Q13" s="94">
        <f>VLOOKUP($B$12*100+Q$6*10+2,$AZ$8:$BB$54,2,FALSE)</f>
        <v>0</v>
      </c>
      <c r="R13" s="93" t="str">
        <f t="shared" si="1"/>
        <v>●</v>
      </c>
      <c r="S13" s="73">
        <f>VLOOKUP($B$12*100+Q$6*10+2,$AZ$8:$BB$54,3,FALSE)</f>
        <v>6</v>
      </c>
      <c r="T13" s="94">
        <f>VLOOKUP($B$12*100+T$6*10+2,$AZ$8:$BB$54,2,FALSE)</f>
        <v>0</v>
      </c>
      <c r="U13" s="93" t="str">
        <f t="shared" si="2"/>
        <v>●</v>
      </c>
      <c r="V13" s="73">
        <f>VLOOKUP($B$12*100+T$6*10+2,$AZ$8:$BB$54,3,FALSE)</f>
        <v>10</v>
      </c>
      <c r="W13" s="94">
        <f>VLOOKUP($B$12*100+W$6*10+2,$AZ$8:$BB$54,2,FALSE)</f>
        <v>0</v>
      </c>
      <c r="X13" s="93" t="str">
        <f t="shared" si="3"/>
        <v>●</v>
      </c>
      <c r="Y13" s="73">
        <f>VLOOKUP($B$12*100+W$6*10+2,$AZ$8:$BB$54,3,FALSE)</f>
        <v>8</v>
      </c>
      <c r="Z13" s="94">
        <f>VLOOKUP($B$12*100+Z$6*10+2,$AZ$8:$BB$54,2,FALSE)</f>
        <v>1</v>
      </c>
      <c r="AA13" s="93" t="str">
        <f t="shared" si="4"/>
        <v>●</v>
      </c>
      <c r="AB13" s="73">
        <f>VLOOKUP($B$12*100+Z$6*10+2,$AZ$8:$BB$54,3,FALSE)</f>
        <v>2</v>
      </c>
      <c r="AC13" s="93">
        <f>VLOOKUP($B$12*100+AC$6*10+2,$AZ$8:$BB$54,2,FALSE)</f>
        <v>1</v>
      </c>
      <c r="AD13" s="93" t="str">
        <f t="shared" si="5"/>
        <v>△</v>
      </c>
      <c r="AE13" s="73">
        <f>VLOOKUP($B$12*100+AC$6*10+2,$AZ$8:$BB$54,3,FALSE)</f>
        <v>1</v>
      </c>
      <c r="AF13" s="187"/>
      <c r="AG13" s="187"/>
      <c r="AH13" s="165"/>
      <c r="AI13" s="165"/>
      <c r="AJ13" s="165"/>
      <c r="AK13" s="165"/>
      <c r="AL13" s="165"/>
      <c r="AM13" s="165"/>
      <c r="AN13" s="165"/>
      <c r="AO13" s="165"/>
      <c r="AP13" s="163"/>
      <c r="AQ13" s="72"/>
      <c r="AR13" s="71"/>
      <c r="AS13" s="167"/>
      <c r="AT13" s="160"/>
      <c r="AU13" s="32">
        <v>1</v>
      </c>
      <c r="AV13" s="6" t="s">
        <v>15</v>
      </c>
      <c r="AW13" s="31">
        <v>1</v>
      </c>
      <c r="AX13" s="167"/>
      <c r="AY13" s="160"/>
      <c r="AZ13" s="38">
        <v>142</v>
      </c>
      <c r="BA13" s="38">
        <f t="shared" si="6"/>
        <v>1</v>
      </c>
      <c r="BB13" s="38">
        <f t="shared" si="7"/>
        <v>1</v>
      </c>
      <c r="BD13" s="61"/>
      <c r="BE13" s="60"/>
      <c r="BF13" s="59"/>
      <c r="BG13" s="58"/>
      <c r="BH13" s="57"/>
      <c r="BI13" s="56"/>
      <c r="BJ13" s="55"/>
      <c r="BK13" s="40"/>
      <c r="BL13" s="40"/>
      <c r="BM13" s="40"/>
    </row>
    <row r="14" spans="1:65" ht="13.5" customHeight="1">
      <c r="A14" s="29"/>
      <c r="B14" s="142">
        <v>4</v>
      </c>
      <c r="C14" s="147" t="str">
        <f>IF(ISBLANK(N3),"",HLOOKUP(B14,$E$2:$AE$3,2,FALSE))</f>
        <v>三春ブルー
ドラゴン</v>
      </c>
      <c r="D14" s="92" t="s">
        <v>14</v>
      </c>
      <c r="E14" s="80">
        <f>IF(P$8="","",P$8)</f>
        <v>1</v>
      </c>
      <c r="F14" s="79" t="str">
        <f t="shared" si="8"/>
        <v>●</v>
      </c>
      <c r="G14" s="78">
        <f>IF(N$8="","",N$8)</f>
        <v>4</v>
      </c>
      <c r="H14" s="79">
        <f>IF(P$10="","",P$10)</f>
        <v>0</v>
      </c>
      <c r="I14" s="79" t="str">
        <f t="shared" si="9"/>
        <v>△</v>
      </c>
      <c r="J14" s="78">
        <f>IF(N$10="","",N$10)</f>
        <v>0</v>
      </c>
      <c r="K14" s="80">
        <f>IF(P$12="","",P$12)</f>
        <v>2</v>
      </c>
      <c r="L14" s="79" t="str">
        <f t="shared" ref="L14:L25" si="10">IF(K14="","",IF(K14&gt;M14,"○",IF(K14=M14,"△","●")))</f>
        <v>△</v>
      </c>
      <c r="M14" s="78">
        <f>IF(N$12="","",N$12)</f>
        <v>2</v>
      </c>
      <c r="N14" s="149"/>
      <c r="O14" s="150"/>
      <c r="P14" s="151"/>
      <c r="Q14" s="80">
        <f>VLOOKUP($B$14*100+Q$6*10+1,$AZ$8:$BB$100,2,FALSE)</f>
        <v>1</v>
      </c>
      <c r="R14" s="79" t="str">
        <f t="shared" si="1"/>
        <v>●</v>
      </c>
      <c r="S14" s="78">
        <f>VLOOKUP($B$14*100+Q$6*10+1,$AZ$8:$BB$100,3,FALSE)</f>
        <v>5</v>
      </c>
      <c r="T14" s="80">
        <f>VLOOKUP($B$14*100+T$6*10+1,$AZ$8:$BB$100,2,FALSE)</f>
        <v>0</v>
      </c>
      <c r="U14" s="79" t="str">
        <f t="shared" si="2"/>
        <v>●</v>
      </c>
      <c r="V14" s="78">
        <f>VLOOKUP($B$14*100+T$6*10+1,$AZ$8:$BB$100,3,FALSE)</f>
        <v>4</v>
      </c>
      <c r="W14" s="80">
        <f>VLOOKUP($B$14*100+W$6*10+1,$AZ$8:$BB$100,2,FALSE)</f>
        <v>0</v>
      </c>
      <c r="X14" s="79" t="str">
        <f t="shared" si="3"/>
        <v>●</v>
      </c>
      <c r="Y14" s="78">
        <f>VLOOKUP($B$14*100+W$6*10+1,$AZ$8:$BB$100,3,FALSE)</f>
        <v>2</v>
      </c>
      <c r="Z14" s="80">
        <f>VLOOKUP($B$14*100+Z$6*10+1,$AZ$8:$BB$100,2,FALSE)</f>
        <v>2</v>
      </c>
      <c r="AA14" s="79" t="str">
        <f t="shared" si="4"/>
        <v>○</v>
      </c>
      <c r="AB14" s="78">
        <f>VLOOKUP($B$14*100+Z$6*10+1,$AZ$8:$BB$100,3,FALSE)</f>
        <v>0</v>
      </c>
      <c r="AC14" s="79">
        <f>VLOOKUP($B$14*100+AC$6*10+1,$AZ$8:$BB$100,2,FALSE)</f>
        <v>4</v>
      </c>
      <c r="AD14" s="79" t="str">
        <f t="shared" si="5"/>
        <v>○</v>
      </c>
      <c r="AE14" s="78">
        <f>VLOOKUP($B$14*100+AC$6*10+1,$AZ$8:$BB$100,3,FALSE)</f>
        <v>1</v>
      </c>
      <c r="AF14" s="186">
        <f>SUM(AH14:AL15)</f>
        <v>16</v>
      </c>
      <c r="AG14" s="186">
        <f>AH14*3+AI14+AK14*3</f>
        <v>15</v>
      </c>
      <c r="AH14" s="164">
        <f>COUNTIF(E14:AE15,"○")</f>
        <v>3</v>
      </c>
      <c r="AI14" s="164">
        <f>COUNTIF(E14:AE15,"△")</f>
        <v>6</v>
      </c>
      <c r="AJ14" s="164">
        <f>COUNTIF(E14:AE15,"●")</f>
        <v>7</v>
      </c>
      <c r="AK14" s="164">
        <f>COUNTIF(E14:AE15,"◇")</f>
        <v>0</v>
      </c>
      <c r="AL14" s="164">
        <f>COUNTIF(E14:AE15,"◆")</f>
        <v>0</v>
      </c>
      <c r="AM14" s="164">
        <f>SUM(E14:E14,H14:H14,K14:K14,N14:N14,Q14:Q14,T14:T14,W14:W14,Z14:Z14,AC14:AC14,E15:E15,H15:H15,K15:K15,N15:N15,Q15:Q15,T15:T15,W15:W15,Z15:Z15,AC15:AC15)</f>
        <v>23</v>
      </c>
      <c r="AN14" s="164">
        <f>SUM(G14:G14,J14:J14,M14:M14,P14:P14,S14:S14,V14:V14,Y14:Y14,AB14:AB14,AE14:AE14,G15:G15,J15:J15,M15:M15,P15:P15,S15,V15:V15,Y15:Y15,AB15:AB15,AE15:AE15)</f>
        <v>33</v>
      </c>
      <c r="AO14" s="164">
        <f>AM14-AN14</f>
        <v>-10</v>
      </c>
      <c r="AP14" s="162">
        <f>RANK(AR14,$AR$8:$AR$25,0)</f>
        <v>6</v>
      </c>
      <c r="AQ14" s="72">
        <v>4</v>
      </c>
      <c r="AR14" s="71">
        <f>AG14*10000000+AO14*10000+AM14*100</f>
        <v>149902300</v>
      </c>
      <c r="AS14" s="166"/>
      <c r="AT14" s="161"/>
      <c r="AU14" s="34">
        <v>4</v>
      </c>
      <c r="AV14" s="24" t="s">
        <v>13</v>
      </c>
      <c r="AW14" s="33">
        <v>1</v>
      </c>
      <c r="AX14" s="166">
        <v>5</v>
      </c>
      <c r="AY14" s="161" t="str">
        <f>IF(ISBLANK(AX14),"",HLOOKUP(AX14,$E$2:$AE$3,2,FALSE))</f>
        <v>船越</v>
      </c>
      <c r="AZ14" s="38">
        <v>151</v>
      </c>
      <c r="BA14" s="38">
        <f t="shared" si="6"/>
        <v>4</v>
      </c>
      <c r="BB14" s="38">
        <f t="shared" si="7"/>
        <v>1</v>
      </c>
      <c r="BD14" s="61">
        <v>1</v>
      </c>
      <c r="BE14" s="60" t="str">
        <f>HLOOKUP(BD14,$E$2:$AE$3,2,FALSE)</f>
        <v>シーガルズ</v>
      </c>
      <c r="BF14" s="59"/>
      <c r="BG14" s="58" t="s">
        <v>13</v>
      </c>
      <c r="BH14" s="57"/>
      <c r="BI14" s="56">
        <v>8</v>
      </c>
      <c r="BJ14" s="55" t="str">
        <f>HLOOKUP(BI14,$E$2:$AE$3,2,FALSE)</f>
        <v>津久井</v>
      </c>
      <c r="BK14" s="40">
        <v>108</v>
      </c>
      <c r="BL14" s="40" t="str">
        <f>IF(BF14&lt;&gt;"",BF14,"")</f>
        <v/>
      </c>
      <c r="BM14" s="40" t="str">
        <f>IF(BH14&lt;&gt;"",BH14,"")</f>
        <v/>
      </c>
    </row>
    <row r="15" spans="1:65" ht="13.5" customHeight="1">
      <c r="A15" s="29"/>
      <c r="B15" s="142"/>
      <c r="C15" s="148"/>
      <c r="D15" s="91" t="s">
        <v>12</v>
      </c>
      <c r="E15" s="94">
        <f>IF(P$9="","",P$9)</f>
        <v>1</v>
      </c>
      <c r="F15" s="93" t="str">
        <f t="shared" si="8"/>
        <v>△</v>
      </c>
      <c r="G15" s="73">
        <f>IF(N$9="","",N$9)</f>
        <v>1</v>
      </c>
      <c r="H15" s="93">
        <f>IF(P$11="","",P$11)</f>
        <v>1</v>
      </c>
      <c r="I15" s="93" t="str">
        <f t="shared" si="9"/>
        <v>△</v>
      </c>
      <c r="J15" s="73">
        <f>IF(N$11="","",N$11)</f>
        <v>1</v>
      </c>
      <c r="K15" s="94">
        <f>IF(P$13="","",P$13)</f>
        <v>4</v>
      </c>
      <c r="L15" s="93" t="str">
        <f t="shared" si="10"/>
        <v>○</v>
      </c>
      <c r="M15" s="73">
        <f>IF(N$13="","",N$13)</f>
        <v>0</v>
      </c>
      <c r="N15" s="152"/>
      <c r="O15" s="153"/>
      <c r="P15" s="154"/>
      <c r="Q15" s="94">
        <f>VLOOKUP($B$14*100+Q$6*10+2,$AZ$8:$BB$100,2,FALSE)</f>
        <v>1</v>
      </c>
      <c r="R15" s="93" t="str">
        <f t="shared" si="1"/>
        <v>●</v>
      </c>
      <c r="S15" s="73">
        <f>VLOOKUP($B$14*100+Q$6*10+2,$AZ$8:$BB$100,3,FALSE)</f>
        <v>5</v>
      </c>
      <c r="T15" s="94">
        <f>VLOOKUP($B$14*100+T$6*10+2,$AZ$8:$BB$100,2,FALSE)</f>
        <v>1</v>
      </c>
      <c r="U15" s="93" t="str">
        <f t="shared" si="2"/>
        <v>●</v>
      </c>
      <c r="V15" s="73">
        <f>VLOOKUP($B$14*100+T$6*10+2,$AZ$8:$BB$100,3,FALSE)</f>
        <v>2</v>
      </c>
      <c r="W15" s="94">
        <f>VLOOKUP($B$14*100+W$6*10+2,$AZ$8:$BB$100,2,FALSE)</f>
        <v>0</v>
      </c>
      <c r="X15" s="93" t="str">
        <f t="shared" si="3"/>
        <v>●</v>
      </c>
      <c r="Y15" s="73">
        <f>VLOOKUP($B$14*100+W$6*10+2,$AZ$8:$BB$100,3,FALSE)</f>
        <v>1</v>
      </c>
      <c r="Z15" s="94">
        <f>VLOOKUP($B$14*100+Z$6*10+2,$AZ$8:$BB$100,2,FALSE)</f>
        <v>2</v>
      </c>
      <c r="AA15" s="93" t="str">
        <f t="shared" si="4"/>
        <v>△</v>
      </c>
      <c r="AB15" s="73">
        <f>VLOOKUP($B$14*100+Z$6*10+2,$AZ$8:$BB$100,3,FALSE)</f>
        <v>2</v>
      </c>
      <c r="AC15" s="93">
        <f>VLOOKUP($B$14*100+AC$6*10+2,$AZ$8:$BB$100,2,FALSE)</f>
        <v>3</v>
      </c>
      <c r="AD15" s="93" t="str">
        <f t="shared" si="5"/>
        <v>△</v>
      </c>
      <c r="AE15" s="73">
        <f>VLOOKUP($B$14*100+AC$6*10+2,$AZ$8:$BB$100,3,FALSE)</f>
        <v>3</v>
      </c>
      <c r="AF15" s="187"/>
      <c r="AG15" s="187"/>
      <c r="AH15" s="165"/>
      <c r="AI15" s="165"/>
      <c r="AJ15" s="165"/>
      <c r="AK15" s="165"/>
      <c r="AL15" s="165"/>
      <c r="AM15" s="165"/>
      <c r="AN15" s="165"/>
      <c r="AO15" s="165"/>
      <c r="AP15" s="163"/>
      <c r="AQ15" s="72"/>
      <c r="AR15" s="71"/>
      <c r="AS15" s="167"/>
      <c r="AT15" s="160"/>
      <c r="AU15" s="32">
        <v>6</v>
      </c>
      <c r="AV15" s="6" t="s">
        <v>15</v>
      </c>
      <c r="AW15" s="31">
        <v>2</v>
      </c>
      <c r="AX15" s="167"/>
      <c r="AY15" s="160"/>
      <c r="AZ15" s="38">
        <v>152</v>
      </c>
      <c r="BA15" s="38">
        <f t="shared" si="6"/>
        <v>6</v>
      </c>
      <c r="BB15" s="38">
        <f t="shared" si="7"/>
        <v>2</v>
      </c>
      <c r="BD15" s="61"/>
      <c r="BE15" s="60"/>
      <c r="BF15" s="59"/>
      <c r="BG15" s="58"/>
      <c r="BH15" s="57"/>
      <c r="BI15" s="56"/>
      <c r="BJ15" s="55"/>
      <c r="BK15" s="40"/>
      <c r="BL15" s="40"/>
      <c r="BM15" s="40"/>
    </row>
    <row r="16" spans="1:65" ht="13.5" customHeight="1">
      <c r="A16" s="29"/>
      <c r="B16" s="142">
        <v>5</v>
      </c>
      <c r="C16" s="147" t="str">
        <f>IF(ISBLANK(Q3),"",HLOOKUP(B16,$E$2:$AE$3,2,FALSE))</f>
        <v>船越</v>
      </c>
      <c r="D16" s="92" t="s">
        <v>14</v>
      </c>
      <c r="E16" s="80">
        <f>IF(S$8="","",S$8)</f>
        <v>1</v>
      </c>
      <c r="F16" s="79" t="str">
        <f t="shared" si="8"/>
        <v>●</v>
      </c>
      <c r="G16" s="78">
        <f>IF(Q$8="","",Q$8)</f>
        <v>4</v>
      </c>
      <c r="H16" s="79">
        <f>IF(S$10="","",S$10)</f>
        <v>1</v>
      </c>
      <c r="I16" s="79" t="str">
        <f t="shared" si="9"/>
        <v>●</v>
      </c>
      <c r="J16" s="78">
        <f>IF(Q$10="","",Q$10)</f>
        <v>2</v>
      </c>
      <c r="K16" s="80">
        <f>IF(S$12="","",S$12)</f>
        <v>0</v>
      </c>
      <c r="L16" s="79" t="str">
        <f t="shared" si="10"/>
        <v>△</v>
      </c>
      <c r="M16" s="78">
        <f>IF(Q$12="","",Q$12)</f>
        <v>0</v>
      </c>
      <c r="N16" s="80">
        <f>IF(S$14="","",S$14)</f>
        <v>5</v>
      </c>
      <c r="O16" s="79" t="str">
        <f t="shared" ref="O16:O25" si="11">IF(N16="","",IF(N16&gt;P16,"○",IF(N16=P16,"△","●")))</f>
        <v>○</v>
      </c>
      <c r="P16" s="78">
        <f>IF(Q$14="","",Q$14)</f>
        <v>1</v>
      </c>
      <c r="Q16" s="149"/>
      <c r="R16" s="150"/>
      <c r="S16" s="151"/>
      <c r="T16" s="80">
        <f>VLOOKUP($B$16*100+T$6*10+1,$AZ$8:$BB$100,2,FALSE)</f>
        <v>1</v>
      </c>
      <c r="U16" s="79" t="str">
        <f t="shared" si="2"/>
        <v>△</v>
      </c>
      <c r="V16" s="78">
        <f>VLOOKUP($B$16*100+T$6*10+1,$AZ$8:$BB$100,3,FALSE)</f>
        <v>1</v>
      </c>
      <c r="W16" s="80">
        <f>VLOOKUP($B$16*100+W$6*10+1,$AZ$8:$BB$100,2,FALSE)</f>
        <v>0</v>
      </c>
      <c r="X16" s="79" t="str">
        <f t="shared" si="3"/>
        <v>●</v>
      </c>
      <c r="Y16" s="78">
        <f>VLOOKUP($B$16*100+W$6*10+1,$AZ$8:$BB$100,3,FALSE)</f>
        <v>3</v>
      </c>
      <c r="Z16" s="80">
        <f>VLOOKUP($B$16*100+Z$6*10+1,$AZ$8:$BB$100,2,FALSE)</f>
        <v>3</v>
      </c>
      <c r="AA16" s="79" t="str">
        <f t="shared" si="4"/>
        <v>○</v>
      </c>
      <c r="AB16" s="78">
        <f>VLOOKUP($B$16*100+Z$6*10+1,$AZ$8:$BB$100,3,FALSE)</f>
        <v>1</v>
      </c>
      <c r="AC16" s="79">
        <f>VLOOKUP($B$16*100+AC$6*10+1,$AZ$8:$BB$100,2,FALSE)</f>
        <v>5</v>
      </c>
      <c r="AD16" s="79" t="str">
        <f t="shared" si="5"/>
        <v>○</v>
      </c>
      <c r="AE16" s="78">
        <f>VLOOKUP($B$16*100+AC$6*10+1,$AZ$8:$BB$100,3,FALSE)</f>
        <v>0</v>
      </c>
      <c r="AF16" s="186">
        <f>SUM(AH16:AL17)</f>
        <v>16</v>
      </c>
      <c r="AG16" s="186">
        <f>AH16*3+AI16+AK16*3</f>
        <v>20</v>
      </c>
      <c r="AH16" s="164">
        <f>COUNTIF(E16:AE17,"○")</f>
        <v>6</v>
      </c>
      <c r="AI16" s="164">
        <f>COUNTIF(E16:AE17,"△")</f>
        <v>2</v>
      </c>
      <c r="AJ16" s="164">
        <f>COUNTIF(E16:AE17,"●")</f>
        <v>8</v>
      </c>
      <c r="AK16" s="164">
        <f>COUNTIF(E16:AE17,"◇")</f>
        <v>0</v>
      </c>
      <c r="AL16" s="164">
        <f>COUNTIF(E16:AE17,"◆")</f>
        <v>0</v>
      </c>
      <c r="AM16" s="164">
        <f>SUM(E16:E16,H16:H16,K16:K16,N16:N16,Q16:Q16,T16:T16,W16:W16,Z16:Z16,AC16:AC16,E17:E17,H17:H17,K17:K17,N17:N17,Q17:Q17,T17:T17,W17:W17,Z17:Z17,AC17:AC17)</f>
        <v>34</v>
      </c>
      <c r="AN16" s="164">
        <f>SUM(G16:G16,J16:J16,M16:M16,P16:P16,S16:S16,V16:V16,Y16:Y16,AB16:AB16,AE16:AE16,G17:G17,J17:J17,M17:M17,P17:P17,S17,V17:V17,Y17:Y17,AB17:AB17,AE17:AE17)</f>
        <v>27</v>
      </c>
      <c r="AO16" s="164">
        <f>AM16-AN16</f>
        <v>7</v>
      </c>
      <c r="AP16" s="162">
        <f>RANK(AR16,$AR$8:$AR$25,0)</f>
        <v>5</v>
      </c>
      <c r="AQ16" s="72">
        <v>5</v>
      </c>
      <c r="AR16" s="71">
        <f>AG16*10000000+AO16*10000+AM16*100</f>
        <v>200073400</v>
      </c>
      <c r="AS16" s="166"/>
      <c r="AT16" s="161"/>
      <c r="AU16" s="34">
        <v>0</v>
      </c>
      <c r="AV16" s="24" t="s">
        <v>13</v>
      </c>
      <c r="AW16" s="33">
        <v>4</v>
      </c>
      <c r="AX16" s="166">
        <v>6</v>
      </c>
      <c r="AY16" s="161" t="str">
        <f>IF(ISBLANK(AX16),"",HLOOKUP(AX16,$E$2:$AE$3,2,FALSE))</f>
        <v>明浜</v>
      </c>
      <c r="AZ16" s="38">
        <v>161</v>
      </c>
      <c r="BA16" s="38">
        <f t="shared" si="6"/>
        <v>0</v>
      </c>
      <c r="BB16" s="38">
        <f t="shared" si="7"/>
        <v>4</v>
      </c>
      <c r="BD16" s="61">
        <v>2</v>
      </c>
      <c r="BE16" s="60" t="str">
        <f>HLOOKUP(BD16,$E$2:$AE$3,2,FALSE)</f>
        <v>マリノス
追浜</v>
      </c>
      <c r="BF16" s="59"/>
      <c r="BG16" s="58" t="s">
        <v>13</v>
      </c>
      <c r="BH16" s="57"/>
      <c r="BI16" s="56">
        <v>3</v>
      </c>
      <c r="BJ16" s="55" t="str">
        <f>HLOOKUP(BI16,$E$2:$AE$3,2,FALSE)</f>
        <v>長浦</v>
      </c>
      <c r="BK16" s="40">
        <v>203</v>
      </c>
      <c r="BL16" s="40" t="str">
        <f>IF(BF16&lt;&gt;"",BF16,"")</f>
        <v/>
      </c>
      <c r="BM16" s="40" t="str">
        <f>IF(BH16&lt;&gt;"",BH16,"")</f>
        <v/>
      </c>
    </row>
    <row r="17" spans="1:65" ht="13.5" customHeight="1">
      <c r="A17" s="29"/>
      <c r="B17" s="142"/>
      <c r="C17" s="148"/>
      <c r="D17" s="91" t="s">
        <v>12</v>
      </c>
      <c r="E17" s="94">
        <f>IF(S$9="","",S$9)</f>
        <v>2</v>
      </c>
      <c r="F17" s="93" t="str">
        <f t="shared" si="8"/>
        <v>●</v>
      </c>
      <c r="G17" s="73">
        <f>IF(Q$9="","",Q$9)</f>
        <v>6</v>
      </c>
      <c r="H17" s="93">
        <f>IF(S$11="","",S$11)</f>
        <v>0</v>
      </c>
      <c r="I17" s="93" t="str">
        <f t="shared" si="9"/>
        <v>●</v>
      </c>
      <c r="J17" s="73">
        <f>IF(Q$11="","",Q$11)</f>
        <v>3</v>
      </c>
      <c r="K17" s="94">
        <f>IF(S$13="","",S$13)</f>
        <v>6</v>
      </c>
      <c r="L17" s="93" t="str">
        <f t="shared" si="10"/>
        <v>○</v>
      </c>
      <c r="M17" s="73">
        <f>IF(Q$13="","",Q$13)</f>
        <v>0</v>
      </c>
      <c r="N17" s="94">
        <f>IF(S$15="","",S$15)</f>
        <v>5</v>
      </c>
      <c r="O17" s="93" t="str">
        <f t="shared" si="11"/>
        <v>○</v>
      </c>
      <c r="P17" s="73">
        <f>IF(Q$15="","",Q$15)</f>
        <v>1</v>
      </c>
      <c r="Q17" s="152"/>
      <c r="R17" s="153"/>
      <c r="S17" s="154"/>
      <c r="T17" s="94">
        <f>VLOOKUP($B$16*100+T$6*10+2,$AZ$8:$BB$100,2,FALSE)</f>
        <v>0</v>
      </c>
      <c r="U17" s="93" t="str">
        <f t="shared" si="2"/>
        <v>●</v>
      </c>
      <c r="V17" s="73">
        <f>VLOOKUP($B$16*100+T$6*10+2,$AZ$8:$BB$100,3,FALSE)</f>
        <v>1</v>
      </c>
      <c r="W17" s="94">
        <f>VLOOKUP($B$16*100+W$6*10+2,$AZ$8:$BB$100,2,FALSE)</f>
        <v>1</v>
      </c>
      <c r="X17" s="93" t="str">
        <f t="shared" si="3"/>
        <v>●</v>
      </c>
      <c r="Y17" s="73">
        <f>VLOOKUP($B$16*100+W$6*10+2,$AZ$8:$BB$100,3,FALSE)</f>
        <v>2</v>
      </c>
      <c r="Z17" s="94">
        <f>VLOOKUP($B$16*100+Z$6*10+2,$AZ$8:$BB$100,2,FALSE)</f>
        <v>4</v>
      </c>
      <c r="AA17" s="93" t="str">
        <f t="shared" si="4"/>
        <v>○</v>
      </c>
      <c r="AB17" s="73">
        <f>VLOOKUP($B$16*100+Z$6*10+2,$AZ$8:$BB$100,3,FALSE)</f>
        <v>0</v>
      </c>
      <c r="AC17" s="93">
        <f>VLOOKUP($B$16*100+AC$6*10+2,$AZ$8:$BB$100,2,FALSE)</f>
        <v>0</v>
      </c>
      <c r="AD17" s="93" t="str">
        <f t="shared" si="5"/>
        <v>●</v>
      </c>
      <c r="AE17" s="73">
        <f>VLOOKUP($B$16*100+AC$6*10+2,$AZ$8:$BB$100,3,FALSE)</f>
        <v>2</v>
      </c>
      <c r="AF17" s="187"/>
      <c r="AG17" s="187"/>
      <c r="AH17" s="165"/>
      <c r="AI17" s="165"/>
      <c r="AJ17" s="165"/>
      <c r="AK17" s="165"/>
      <c r="AL17" s="165"/>
      <c r="AM17" s="165"/>
      <c r="AN17" s="165"/>
      <c r="AO17" s="165"/>
      <c r="AP17" s="163"/>
      <c r="AQ17" s="72"/>
      <c r="AR17" s="71"/>
      <c r="AS17" s="167"/>
      <c r="AT17" s="160"/>
      <c r="AU17" s="32">
        <v>2</v>
      </c>
      <c r="AV17" s="6" t="s">
        <v>15</v>
      </c>
      <c r="AW17" s="31">
        <v>0</v>
      </c>
      <c r="AX17" s="167"/>
      <c r="AY17" s="160"/>
      <c r="AZ17" s="38">
        <v>162</v>
      </c>
      <c r="BA17" s="38">
        <f t="shared" si="6"/>
        <v>2</v>
      </c>
      <c r="BB17" s="38">
        <f t="shared" si="7"/>
        <v>0</v>
      </c>
      <c r="BD17" s="61"/>
      <c r="BE17" s="60"/>
      <c r="BF17" s="59"/>
      <c r="BG17" s="58"/>
      <c r="BH17" s="57"/>
      <c r="BI17" s="56"/>
      <c r="BJ17" s="55"/>
      <c r="BK17" s="40"/>
      <c r="BL17" s="40"/>
      <c r="BM17" s="40"/>
    </row>
    <row r="18" spans="1:65" ht="13.5" customHeight="1">
      <c r="A18" s="29"/>
      <c r="B18" s="142">
        <v>6</v>
      </c>
      <c r="C18" s="147" t="str">
        <f>IF(ISBLANK(T3),"",HLOOKUP(B18,$E$2:$AE$3,2,FALSE))</f>
        <v>明浜</v>
      </c>
      <c r="D18" s="92" t="s">
        <v>14</v>
      </c>
      <c r="E18" s="80">
        <f>IF(V$8="","",V$8)</f>
        <v>4</v>
      </c>
      <c r="F18" s="79" t="str">
        <f t="shared" si="8"/>
        <v>○</v>
      </c>
      <c r="G18" s="78">
        <f>IF(T$8="","",T$8)</f>
        <v>0</v>
      </c>
      <c r="H18" s="79">
        <f>IF(V$10="","",V$10)</f>
        <v>0</v>
      </c>
      <c r="I18" s="79" t="str">
        <f t="shared" si="9"/>
        <v>●</v>
      </c>
      <c r="J18" s="78">
        <f>IF(T$10="","",T$10)</f>
        <v>4</v>
      </c>
      <c r="K18" s="80">
        <f>IF(V$12="","",V$12)</f>
        <v>2</v>
      </c>
      <c r="L18" s="79" t="str">
        <f t="shared" si="10"/>
        <v>○</v>
      </c>
      <c r="M18" s="78">
        <f>IF(T$12="","",T$12)</f>
        <v>1</v>
      </c>
      <c r="N18" s="80">
        <f>IF(V$14="","",V$14)</f>
        <v>4</v>
      </c>
      <c r="O18" s="79" t="str">
        <f t="shared" si="11"/>
        <v>○</v>
      </c>
      <c r="P18" s="78">
        <f>IF(T$14="","",T$14)</f>
        <v>0</v>
      </c>
      <c r="Q18" s="80">
        <f>IF(V$16="","",V$16)</f>
        <v>1</v>
      </c>
      <c r="R18" s="79" t="str">
        <f t="shared" ref="R18:R25" si="12">IF(Q18="","",IF(Q18&gt;S18,"○",IF(Q18=S18,"△","●")))</f>
        <v>△</v>
      </c>
      <c r="S18" s="78">
        <f>IF(T$16="","",T$16)</f>
        <v>1</v>
      </c>
      <c r="T18" s="149"/>
      <c r="U18" s="150"/>
      <c r="V18" s="151"/>
      <c r="W18" s="80">
        <f>VLOOKUP($B$18*100+W$6*10+1,$AZ$8:$BB$100,2,FALSE)</f>
        <v>1</v>
      </c>
      <c r="X18" s="79" t="str">
        <f t="shared" si="3"/>
        <v>●</v>
      </c>
      <c r="Y18" s="78">
        <f>VLOOKUP($B$18*100+W$6*10+1,$AZ$8:$BB$100,3,FALSE)</f>
        <v>4</v>
      </c>
      <c r="Z18" s="80">
        <f>VLOOKUP($B$18*100+Z$6*10+1,$AZ$8:$BB$100,2,FALSE)</f>
        <v>3</v>
      </c>
      <c r="AA18" s="79" t="str">
        <f t="shared" si="4"/>
        <v>○</v>
      </c>
      <c r="AB18" s="78">
        <f>VLOOKUP($B$18*100+Z$6*10+1,$AZ$8:$BB$100,3,FALSE)</f>
        <v>1</v>
      </c>
      <c r="AC18" s="80">
        <f>VLOOKUP($B$18*100+AC$6*10+1,$AZ$8:$BB$100,2,FALSE)</f>
        <v>4</v>
      </c>
      <c r="AD18" s="79" t="str">
        <f t="shared" si="5"/>
        <v>○</v>
      </c>
      <c r="AE18" s="78">
        <f>VLOOKUP($B$18*100+AC$6*10+1,$AZ$8:$BB$100,3,FALSE)</f>
        <v>0</v>
      </c>
      <c r="AF18" s="186">
        <f>SUM(AH18:AL19)</f>
        <v>16</v>
      </c>
      <c r="AG18" s="186">
        <f>AH18*3+AI18+AK18*3</f>
        <v>35</v>
      </c>
      <c r="AH18" s="164">
        <f>COUNTIF(E18:AE19,"○")</f>
        <v>11</v>
      </c>
      <c r="AI18" s="164">
        <f>COUNTIF(E18:AE19,"△")</f>
        <v>2</v>
      </c>
      <c r="AJ18" s="164">
        <f>COUNTIF(E18:AE19,"●")</f>
        <v>3</v>
      </c>
      <c r="AK18" s="164">
        <f>COUNTIF(E18:AE19,"◇")</f>
        <v>0</v>
      </c>
      <c r="AL18" s="164">
        <f>COUNTIF(E18:AE19,"◆")</f>
        <v>0</v>
      </c>
      <c r="AM18" s="164">
        <f>SUM(E18:E18,H18:H18,K18:K18,N18:N18,Q18:Q18,T18:T18,W18:W18,Z18:Z18,AC18:AC18,E19:E19,H19:H19,K19:K19,N19:N19,Q19:Q19,T19:T19,W19:W19,Z19:Z19,AC19:AC19)</f>
        <v>42</v>
      </c>
      <c r="AN18" s="164">
        <f>SUM(G18:G18,J18:J18,M18:M18,P18:P18,S18:S18,V18:V18,Y18:Y18,AB18:AB18,AE18:AE18,G19:G19,J19:J19,M19:M19,P19:P19,S19,V19:V19,Y19:Y19,AB19:AB19,AE19:AE19)</f>
        <v>16</v>
      </c>
      <c r="AO18" s="164">
        <f>AM18-AN18</f>
        <v>26</v>
      </c>
      <c r="AP18" s="162">
        <f>RANK(AR18,$AR$8:$AR$25,0)</f>
        <v>3</v>
      </c>
      <c r="AQ18" s="72">
        <v>6</v>
      </c>
      <c r="AR18" s="71">
        <f>AG18*10000000+AO18*10000+AM18*100</f>
        <v>350264200</v>
      </c>
      <c r="AS18" s="166"/>
      <c r="AT18" s="161"/>
      <c r="AU18" s="34">
        <v>1</v>
      </c>
      <c r="AV18" s="24" t="s">
        <v>13</v>
      </c>
      <c r="AW18" s="33">
        <v>1</v>
      </c>
      <c r="AX18" s="166">
        <v>7</v>
      </c>
      <c r="AY18" s="161" t="str">
        <f>IF(ISBLANK(AX18),"",HLOOKUP(AX18,$E$2:$AE$3,2,FALSE))</f>
        <v>ＴＡＤＯ
ひかり</v>
      </c>
      <c r="AZ18" s="38">
        <v>171</v>
      </c>
      <c r="BA18" s="38">
        <f t="shared" si="6"/>
        <v>1</v>
      </c>
      <c r="BB18" s="38">
        <f t="shared" si="7"/>
        <v>1</v>
      </c>
      <c r="BD18" s="61">
        <v>2</v>
      </c>
      <c r="BE18" s="60" t="str">
        <f>HLOOKUP(BD18,$E$2:$AE$3,2,FALSE)</f>
        <v>マリノス
追浜</v>
      </c>
      <c r="BF18" s="59"/>
      <c r="BG18" s="58" t="s">
        <v>13</v>
      </c>
      <c r="BH18" s="57"/>
      <c r="BI18" s="56">
        <v>5</v>
      </c>
      <c r="BJ18" s="55" t="str">
        <f>HLOOKUP(BI18,$E$2:$AE$3,2,FALSE)</f>
        <v>船越</v>
      </c>
      <c r="BK18" s="40">
        <v>205</v>
      </c>
      <c r="BL18" s="40" t="str">
        <f>IF(BF18&lt;&gt;"",BF18,"")</f>
        <v/>
      </c>
      <c r="BM18" s="40" t="str">
        <f>IF(BH18&lt;&gt;"",BH18,"")</f>
        <v/>
      </c>
    </row>
    <row r="19" spans="1:65" ht="13.5" customHeight="1">
      <c r="A19" s="29"/>
      <c r="B19" s="142"/>
      <c r="C19" s="148"/>
      <c r="D19" s="91" t="s">
        <v>12</v>
      </c>
      <c r="E19" s="94">
        <f>IF(V$9="","",V$9)</f>
        <v>0</v>
      </c>
      <c r="F19" s="93" t="str">
        <f t="shared" si="8"/>
        <v>●</v>
      </c>
      <c r="G19" s="73">
        <f>IF(T$9="","",T$9)</f>
        <v>2</v>
      </c>
      <c r="H19" s="93">
        <f>IF(V$11="","",V$11)</f>
        <v>1</v>
      </c>
      <c r="I19" s="93" t="str">
        <f t="shared" si="9"/>
        <v>○</v>
      </c>
      <c r="J19" s="73">
        <f>IF(T$11="","",T$11)</f>
        <v>0</v>
      </c>
      <c r="K19" s="94">
        <f>IF(V$13="","",V$13)</f>
        <v>10</v>
      </c>
      <c r="L19" s="93" t="str">
        <f t="shared" si="10"/>
        <v>○</v>
      </c>
      <c r="M19" s="73">
        <f>IF(T$13="","",T$13)</f>
        <v>0</v>
      </c>
      <c r="N19" s="94">
        <f>IF(V$15="","",V$15)</f>
        <v>2</v>
      </c>
      <c r="O19" s="93" t="str">
        <f t="shared" si="11"/>
        <v>○</v>
      </c>
      <c r="P19" s="73">
        <f>IF(T$15="","",T$15)</f>
        <v>1</v>
      </c>
      <c r="Q19" s="94">
        <f>IF(V$17="","",V$17)</f>
        <v>1</v>
      </c>
      <c r="R19" s="93" t="str">
        <f t="shared" si="12"/>
        <v>○</v>
      </c>
      <c r="S19" s="73">
        <f>IF(T$17="","",T$17)</f>
        <v>0</v>
      </c>
      <c r="T19" s="152"/>
      <c r="U19" s="153"/>
      <c r="V19" s="154"/>
      <c r="W19" s="94">
        <f>VLOOKUP($B$18*100+W$6*10+2,$AZ$8:$BB$100,2,FALSE)</f>
        <v>1</v>
      </c>
      <c r="X19" s="93" t="str">
        <f t="shared" si="3"/>
        <v>△</v>
      </c>
      <c r="Y19" s="73">
        <f>VLOOKUP($B$18*100+W$6*10+2,$AZ$8:$BB$100,3,FALSE)</f>
        <v>1</v>
      </c>
      <c r="Z19" s="94">
        <f>VLOOKUP($B$18*100+Z$6*10+2,$AZ$8:$BB$100,2,FALSE)</f>
        <v>3</v>
      </c>
      <c r="AA19" s="93" t="str">
        <f t="shared" si="4"/>
        <v>○</v>
      </c>
      <c r="AB19" s="73">
        <f>VLOOKUP($B$18*100+Z$6*10+2,$AZ$8:$BB$100,3,FALSE)</f>
        <v>0</v>
      </c>
      <c r="AC19" s="94">
        <f>VLOOKUP($B$18*100+AC$6*10+2,$AZ$8:$BB$100,2,FALSE)</f>
        <v>5</v>
      </c>
      <c r="AD19" s="93" t="str">
        <f t="shared" si="5"/>
        <v>○</v>
      </c>
      <c r="AE19" s="73">
        <f>VLOOKUP($B$18*100+AC$6*10+2,$AZ$8:$BB$100,3,FALSE)</f>
        <v>1</v>
      </c>
      <c r="AF19" s="187"/>
      <c r="AG19" s="187"/>
      <c r="AH19" s="165"/>
      <c r="AI19" s="165"/>
      <c r="AJ19" s="165"/>
      <c r="AK19" s="165"/>
      <c r="AL19" s="165"/>
      <c r="AM19" s="165"/>
      <c r="AN19" s="165"/>
      <c r="AO19" s="165"/>
      <c r="AP19" s="163"/>
      <c r="AQ19" s="72"/>
      <c r="AR19" s="71"/>
      <c r="AS19" s="167"/>
      <c r="AT19" s="160"/>
      <c r="AU19" s="32">
        <v>3</v>
      </c>
      <c r="AV19" s="6" t="s">
        <v>15</v>
      </c>
      <c r="AW19" s="31">
        <v>2</v>
      </c>
      <c r="AX19" s="167"/>
      <c r="AY19" s="160"/>
      <c r="AZ19" s="38">
        <v>172</v>
      </c>
      <c r="BA19" s="38">
        <f t="shared" si="6"/>
        <v>3</v>
      </c>
      <c r="BB19" s="38">
        <f t="shared" si="7"/>
        <v>2</v>
      </c>
      <c r="BD19" s="61"/>
      <c r="BE19" s="60"/>
      <c r="BF19" s="59"/>
      <c r="BG19" s="58"/>
      <c r="BH19" s="57"/>
      <c r="BI19" s="56"/>
      <c r="BJ19" s="55"/>
      <c r="BK19" s="40"/>
      <c r="BL19" s="40"/>
      <c r="BM19" s="40"/>
    </row>
    <row r="20" spans="1:65" ht="13.5" customHeight="1">
      <c r="A20" s="29"/>
      <c r="B20" s="142">
        <v>7</v>
      </c>
      <c r="C20" s="147" t="str">
        <f>IF(ISBLANK(W3),"",HLOOKUP(B20,$E$2:$AE$3,2,FALSE))</f>
        <v>ＴＡＤＯ
ひかり</v>
      </c>
      <c r="D20" s="92" t="s">
        <v>14</v>
      </c>
      <c r="E20" s="80">
        <f>IF(Y$8="","",Y$8)</f>
        <v>1</v>
      </c>
      <c r="F20" s="79" t="str">
        <f t="shared" si="8"/>
        <v>△</v>
      </c>
      <c r="G20" s="78">
        <f>IF(W$8="","",W$8)</f>
        <v>1</v>
      </c>
      <c r="H20" s="79">
        <f>IF(Y$10="","",Y$10)</f>
        <v>0</v>
      </c>
      <c r="I20" s="79" t="str">
        <f t="shared" si="9"/>
        <v>●</v>
      </c>
      <c r="J20" s="78">
        <f>IF(W$10="","",W$10)</f>
        <v>1</v>
      </c>
      <c r="K20" s="80">
        <f>IF(Y$12="","",Y$12)</f>
        <v>4</v>
      </c>
      <c r="L20" s="79" t="str">
        <f t="shared" si="10"/>
        <v>○</v>
      </c>
      <c r="M20" s="78">
        <f>IF(W$12="","",W$12)</f>
        <v>0</v>
      </c>
      <c r="N20" s="80">
        <f>IF(Y$14="","",Y$14)</f>
        <v>2</v>
      </c>
      <c r="O20" s="79" t="str">
        <f t="shared" si="11"/>
        <v>○</v>
      </c>
      <c r="P20" s="78">
        <f>IF(W$14="","",W$14)</f>
        <v>0</v>
      </c>
      <c r="Q20" s="80">
        <f>IF(Y$16="","",Y$16)</f>
        <v>3</v>
      </c>
      <c r="R20" s="79" t="str">
        <f t="shared" si="12"/>
        <v>○</v>
      </c>
      <c r="S20" s="78">
        <f>IF(W$16="","",W$16)</f>
        <v>0</v>
      </c>
      <c r="T20" s="80">
        <f>IF(Y$18="","",Y$18)</f>
        <v>4</v>
      </c>
      <c r="U20" s="79" t="str">
        <f t="shared" ref="U20:U25" si="13">IF(T20="","",IF(T20&gt;V20,"○",IF(T20=V20,"△","●")))</f>
        <v>○</v>
      </c>
      <c r="V20" s="78">
        <f>IF(W$18="","",W$18)</f>
        <v>1</v>
      </c>
      <c r="W20" s="149"/>
      <c r="X20" s="150"/>
      <c r="Y20" s="151"/>
      <c r="Z20" s="80">
        <f>VLOOKUP($B$20*100+Z$6*10+1,$AZ$8:$BB$100,2,FALSE)</f>
        <v>2</v>
      </c>
      <c r="AA20" s="79" t="str">
        <f t="shared" si="4"/>
        <v>○</v>
      </c>
      <c r="AB20" s="78">
        <f>VLOOKUP($B$20*100+Z$6*10+1,$AZ$8:$BB$100,3,FALSE)</f>
        <v>0</v>
      </c>
      <c r="AC20" s="79">
        <f>VLOOKUP($B$20*100+AC$6*10+1,$AZ$8:$BB$100,2,FALSE)</f>
        <v>1</v>
      </c>
      <c r="AD20" s="79" t="str">
        <f t="shared" si="5"/>
        <v>○</v>
      </c>
      <c r="AE20" s="78">
        <f>VLOOKUP($B$20*100+AC$6*10+1,$AZ$8:$BB$100,3,FALSE)</f>
        <v>0</v>
      </c>
      <c r="AF20" s="186">
        <f>SUM(AH20:AL21)</f>
        <v>16</v>
      </c>
      <c r="AG20" s="186">
        <f>AH20*3+AI20+AK20*3</f>
        <v>36</v>
      </c>
      <c r="AH20" s="164">
        <f>COUNTIF(E20:AE21,"○")</f>
        <v>11</v>
      </c>
      <c r="AI20" s="164">
        <f>COUNTIF(E20:AE21,"△")</f>
        <v>3</v>
      </c>
      <c r="AJ20" s="164">
        <f>COUNTIF(E20:AE21,"●")</f>
        <v>2</v>
      </c>
      <c r="AK20" s="164">
        <f>COUNTIF(E20:AE21,"◇")</f>
        <v>0</v>
      </c>
      <c r="AL20" s="164">
        <f>COUNTIF(E20:AE21,"◆")</f>
        <v>0</v>
      </c>
      <c r="AM20" s="164">
        <f>SUM(E20:E20,H20:H20,K20:K20,N20:N20,Q20:Q20,T20:T20,W20:W20,Z20:Z20,AC20:AC20,E21:E21,H21:H21,K21:K21,N21:N21,Q21:Q21,T21:T21,W21:W21,Z21:Z21,AC21:AC21)</f>
        <v>41</v>
      </c>
      <c r="AN20" s="164">
        <f>SUM(G20:G20,J20:J20,M20:M20,P20:P20,S20:S20,V20:V20,Y20:Y20,AB20:AB20,AE20:AE20,G21:G21,J21:J21,M21:M21,P21:P21,S21,V21:V21,Y21:Y21,AB21:AB21,AE21:AE21)</f>
        <v>11</v>
      </c>
      <c r="AO20" s="164">
        <f>AM20-AN20</f>
        <v>30</v>
      </c>
      <c r="AP20" s="162">
        <f>RANK(AR20,$AR$8:$AR$25,0)</f>
        <v>1</v>
      </c>
      <c r="AQ20" s="72">
        <v>7</v>
      </c>
      <c r="AR20" s="71">
        <f>AG20*10000000+AO20*10000+AM20*100</f>
        <v>360304100</v>
      </c>
      <c r="AS20" s="166"/>
      <c r="AT20" s="161"/>
      <c r="AU20" s="34">
        <v>3</v>
      </c>
      <c r="AV20" s="24" t="s">
        <v>13</v>
      </c>
      <c r="AW20" s="33">
        <v>0</v>
      </c>
      <c r="AX20" s="166">
        <v>8</v>
      </c>
      <c r="AY20" s="161" t="str">
        <f>IF(ISBLANK(AX20),"",HLOOKUP(AX20,$E$2:$AE$3,2,FALSE))</f>
        <v>津久井</v>
      </c>
      <c r="AZ20" s="38">
        <v>181</v>
      </c>
      <c r="BA20" s="38">
        <f t="shared" si="6"/>
        <v>3</v>
      </c>
      <c r="BB20" s="38">
        <f t="shared" si="7"/>
        <v>0</v>
      </c>
      <c r="BD20" s="61">
        <v>2</v>
      </c>
      <c r="BE20" s="60" t="str">
        <f>HLOOKUP(BD20,$E$2:$AE$3,2,FALSE)</f>
        <v>マリノス
追浜</v>
      </c>
      <c r="BF20" s="59"/>
      <c r="BG20" s="58" t="s">
        <v>13</v>
      </c>
      <c r="BH20" s="57"/>
      <c r="BI20" s="56">
        <v>7</v>
      </c>
      <c r="BJ20" s="55" t="str">
        <f>HLOOKUP(BI20,$E$2:$AE$3,2,FALSE)</f>
        <v>ＴＡＤＯ
ひかり</v>
      </c>
      <c r="BK20" s="40">
        <v>207</v>
      </c>
      <c r="BL20" s="40" t="str">
        <f>IF(BF20&lt;&gt;"",BF20,"")</f>
        <v/>
      </c>
      <c r="BM20" s="40" t="str">
        <f>IF(BH20&lt;&gt;"",BH20,"")</f>
        <v/>
      </c>
    </row>
    <row r="21" spans="1:65" ht="13.5" customHeight="1">
      <c r="A21" s="29"/>
      <c r="B21" s="142"/>
      <c r="C21" s="148"/>
      <c r="D21" s="91" t="s">
        <v>12</v>
      </c>
      <c r="E21" s="94">
        <f>IF(Y$9="","",Y$9)</f>
        <v>2</v>
      </c>
      <c r="F21" s="93" t="str">
        <f t="shared" si="8"/>
        <v>●</v>
      </c>
      <c r="G21" s="73">
        <f>IF(W$9="","",W$9)</f>
        <v>3</v>
      </c>
      <c r="H21" s="93">
        <f>IF(Y$11="","",Y$11)</f>
        <v>2</v>
      </c>
      <c r="I21" s="93" t="str">
        <f t="shared" si="9"/>
        <v>△</v>
      </c>
      <c r="J21" s="73">
        <f>IF(W$11="","",W$11)</f>
        <v>2</v>
      </c>
      <c r="K21" s="94">
        <f>IF(Y$13="","",Y$13)</f>
        <v>8</v>
      </c>
      <c r="L21" s="93" t="str">
        <f t="shared" si="10"/>
        <v>○</v>
      </c>
      <c r="M21" s="73">
        <f>IF(W$13="","",W$13)</f>
        <v>0</v>
      </c>
      <c r="N21" s="94">
        <f>IF(Y$15="","",Y$15)</f>
        <v>1</v>
      </c>
      <c r="O21" s="93" t="str">
        <f t="shared" si="11"/>
        <v>○</v>
      </c>
      <c r="P21" s="73">
        <f>IF(W$15="","",W$15)</f>
        <v>0</v>
      </c>
      <c r="Q21" s="94">
        <f>IF(Y$17="","",Y$17)</f>
        <v>2</v>
      </c>
      <c r="R21" s="93" t="str">
        <f t="shared" si="12"/>
        <v>○</v>
      </c>
      <c r="S21" s="73">
        <f>IF(W$17="","",W$17)</f>
        <v>1</v>
      </c>
      <c r="T21" s="94">
        <f>IF(Y$19="","",Y$19)</f>
        <v>1</v>
      </c>
      <c r="U21" s="93" t="str">
        <f t="shared" si="13"/>
        <v>△</v>
      </c>
      <c r="V21" s="73">
        <f>IF(W$19="","",W$19)</f>
        <v>1</v>
      </c>
      <c r="W21" s="152"/>
      <c r="X21" s="153"/>
      <c r="Y21" s="154"/>
      <c r="Z21" s="94">
        <f>VLOOKUP($B$20*100+Z$6*10+2,$AZ$8:$BB$100,2,FALSE)</f>
        <v>4</v>
      </c>
      <c r="AA21" s="93" t="str">
        <f t="shared" si="4"/>
        <v>○</v>
      </c>
      <c r="AB21" s="73">
        <f>VLOOKUP($B$20*100+Z$6*10+2,$AZ$8:$BB$100,3,FALSE)</f>
        <v>0</v>
      </c>
      <c r="AC21" s="93">
        <f>VLOOKUP($B$20*100+AC$6*10+2,$AZ$8:$BB$100,2,FALSE)</f>
        <v>4</v>
      </c>
      <c r="AD21" s="93" t="str">
        <f t="shared" si="5"/>
        <v>○</v>
      </c>
      <c r="AE21" s="73">
        <f>VLOOKUP($B$20*100+AC$6*10+2,$AZ$8:$BB$100,3,FALSE)</f>
        <v>1</v>
      </c>
      <c r="AF21" s="187"/>
      <c r="AG21" s="187"/>
      <c r="AH21" s="165"/>
      <c r="AI21" s="165"/>
      <c r="AJ21" s="165"/>
      <c r="AK21" s="165"/>
      <c r="AL21" s="165"/>
      <c r="AM21" s="165"/>
      <c r="AN21" s="165"/>
      <c r="AO21" s="165"/>
      <c r="AP21" s="163"/>
      <c r="AQ21" s="72"/>
      <c r="AR21" s="71"/>
      <c r="AS21" s="167"/>
      <c r="AT21" s="160"/>
      <c r="AU21" s="32">
        <v>3</v>
      </c>
      <c r="AV21" s="6" t="s">
        <v>15</v>
      </c>
      <c r="AW21" s="31">
        <v>2</v>
      </c>
      <c r="AX21" s="167"/>
      <c r="AY21" s="160"/>
      <c r="AZ21" s="38">
        <v>182</v>
      </c>
      <c r="BA21" s="38">
        <f t="shared" si="6"/>
        <v>3</v>
      </c>
      <c r="BB21" s="38">
        <f t="shared" si="7"/>
        <v>2</v>
      </c>
      <c r="BD21" s="61"/>
      <c r="BE21" s="60"/>
      <c r="BF21" s="59"/>
      <c r="BG21" s="58"/>
      <c r="BH21" s="57"/>
      <c r="BI21" s="56"/>
      <c r="BJ21" s="55"/>
      <c r="BK21" s="40"/>
      <c r="BL21" s="40"/>
      <c r="BM21" s="40"/>
    </row>
    <row r="22" spans="1:65" ht="13.5" customHeight="1">
      <c r="A22" s="29"/>
      <c r="B22" s="142">
        <v>8</v>
      </c>
      <c r="C22" s="147" t="str">
        <f>IF(ISBLANK(Z3),"",HLOOKUP(B22,$E$2:$AE$3,2,FALSE))</f>
        <v>津久井</v>
      </c>
      <c r="D22" s="92" t="s">
        <v>14</v>
      </c>
      <c r="E22" s="80">
        <f>IF(AB$8="","",AB$8)</f>
        <v>0</v>
      </c>
      <c r="F22" s="79" t="str">
        <f t="shared" si="8"/>
        <v>●</v>
      </c>
      <c r="G22" s="78">
        <f>IF(Z$8="","",Z$8)</f>
        <v>3</v>
      </c>
      <c r="H22" s="79">
        <f>IF(AB$10="","",AB$10)</f>
        <v>0</v>
      </c>
      <c r="I22" s="79" t="str">
        <f t="shared" si="9"/>
        <v>●</v>
      </c>
      <c r="J22" s="78">
        <f>IF(Z$10="","",Z$10)</f>
        <v>5</v>
      </c>
      <c r="K22" s="79">
        <f>IF(AB$12="","",AB$12)</f>
        <v>3</v>
      </c>
      <c r="L22" s="79" t="str">
        <f t="shared" si="10"/>
        <v>○</v>
      </c>
      <c r="M22" s="78">
        <f>IF(Z$12="","",Z$12)</f>
        <v>2</v>
      </c>
      <c r="N22" s="80">
        <f>IF(AB$14="","",AB$14)</f>
        <v>0</v>
      </c>
      <c r="O22" s="79" t="str">
        <f t="shared" si="11"/>
        <v>●</v>
      </c>
      <c r="P22" s="78">
        <f>IF(Z$14="","",Z$14)</f>
        <v>2</v>
      </c>
      <c r="Q22" s="80">
        <f>IF(AB$16="","",AB$16)</f>
        <v>1</v>
      </c>
      <c r="R22" s="79" t="str">
        <f t="shared" si="12"/>
        <v>●</v>
      </c>
      <c r="S22" s="78">
        <f>IF(Z$16="","",Z$16)</f>
        <v>3</v>
      </c>
      <c r="T22" s="80">
        <f>IF(AB$18="","",AB$18)</f>
        <v>1</v>
      </c>
      <c r="U22" s="79" t="str">
        <f t="shared" si="13"/>
        <v>●</v>
      </c>
      <c r="V22" s="78">
        <f>IF(Z$18="","",Z$18)</f>
        <v>3</v>
      </c>
      <c r="W22" s="83">
        <f>IF(AB$20="","",AB$20)</f>
        <v>0</v>
      </c>
      <c r="X22" s="82" t="str">
        <f>IF(W22="","",IF(W22&gt;Y22,"○",IF(W22=Y22,"△","●")))</f>
        <v>●</v>
      </c>
      <c r="Y22" s="81">
        <f>IF(Z$20="","",Z$20)</f>
        <v>2</v>
      </c>
      <c r="Z22" s="149"/>
      <c r="AA22" s="150"/>
      <c r="AB22" s="151"/>
      <c r="AC22" s="79">
        <f>VLOOKUP($B$22*100+AC$6*10+1,$AZ$8:$BB$100,2,FALSE)</f>
        <v>2</v>
      </c>
      <c r="AD22" s="79" t="str">
        <f t="shared" si="5"/>
        <v>△</v>
      </c>
      <c r="AE22" s="78">
        <f>VLOOKUP($B$22*100+AC$6*10+1,$AZ$8:$BB$100,3,FALSE)</f>
        <v>2</v>
      </c>
      <c r="AF22" s="186">
        <f>SUM(AH22:AL23)</f>
        <v>16</v>
      </c>
      <c r="AG22" s="186">
        <f>AH22*3+AI22+AK22*3</f>
        <v>8</v>
      </c>
      <c r="AH22" s="164">
        <f>COUNTIF(E22:AE23,"○")</f>
        <v>2</v>
      </c>
      <c r="AI22" s="164">
        <f>COUNTIF(E22:AE23,"△")</f>
        <v>2</v>
      </c>
      <c r="AJ22" s="164">
        <f>COUNTIF(E22:AE23,"●")</f>
        <v>12</v>
      </c>
      <c r="AK22" s="164">
        <f>COUNTIF(E22:AE23,"◇")</f>
        <v>0</v>
      </c>
      <c r="AL22" s="164">
        <f>COUNTIF(E22:AE23,"◆")</f>
        <v>0</v>
      </c>
      <c r="AM22" s="164">
        <f>SUM(E22:E22,H22:H22,K22:K22,N22:N22,Q22:Q22,T22:T22,W22:W22,Z22:Z22,AC22:AC22,E23:E23,H23:H23,K23:K23,N23:N23,Q23:Q23,T23:T23,W23:W23,Z23:Z23,AC23:AC23)</f>
        <v>14</v>
      </c>
      <c r="AN22" s="164">
        <f>SUM(G22:G22,J22:J22,M22:M22,P22:P22,S22:S22,V22:V22,Y22:Y22,AB22:AB22,AE22:AE22,G23:G23,J23:J23,M23:M23,P23:P23,S23,V23:V23,Y23:Y23,AB23:AB23,AE23:AE23)</f>
        <v>49</v>
      </c>
      <c r="AO22" s="164">
        <f>AM22-AN22</f>
        <v>-35</v>
      </c>
      <c r="AP22" s="162">
        <f>RANK(AR22,$AR$8:$AR$25,0)</f>
        <v>8</v>
      </c>
      <c r="AQ22" s="72">
        <v>8</v>
      </c>
      <c r="AR22" s="71">
        <f>AG22*10000000+AO22*10000+AM22*100</f>
        <v>79651400</v>
      </c>
      <c r="AS22" s="166"/>
      <c r="AT22" s="161"/>
      <c r="AU22" s="30">
        <v>6</v>
      </c>
      <c r="AV22" s="24" t="s">
        <v>13</v>
      </c>
      <c r="AW22" s="15">
        <v>0</v>
      </c>
      <c r="AX22" s="166">
        <v>9</v>
      </c>
      <c r="AY22" s="161" t="str">
        <f>IF(ISBLANK(AX22),"",HLOOKUP(AX22,$E$2:$AE$3,2,FALSE))</f>
        <v>馬堀</v>
      </c>
      <c r="AZ22" s="38">
        <v>191</v>
      </c>
      <c r="BA22" s="38">
        <f t="shared" si="6"/>
        <v>6</v>
      </c>
      <c r="BB22" s="38">
        <f t="shared" si="7"/>
        <v>0</v>
      </c>
      <c r="BD22" s="61"/>
      <c r="BE22" s="60"/>
      <c r="BF22" s="59"/>
      <c r="BG22" s="58"/>
      <c r="BH22" s="57"/>
      <c r="BI22" s="56"/>
      <c r="BJ22" s="55"/>
      <c r="BK22" s="40"/>
      <c r="BL22" s="40"/>
      <c r="BM22" s="40"/>
    </row>
    <row r="23" spans="1:65" ht="13.5" customHeight="1">
      <c r="A23" s="29"/>
      <c r="B23" s="142"/>
      <c r="C23" s="148"/>
      <c r="D23" s="91" t="s">
        <v>12</v>
      </c>
      <c r="E23" s="90">
        <f>IF(AB$9="","",AB$9)</f>
        <v>2</v>
      </c>
      <c r="F23" s="86" t="str">
        <f t="shared" si="8"/>
        <v>●</v>
      </c>
      <c r="G23" s="85">
        <f>IF(Z$9="","",Z$9)</f>
        <v>3</v>
      </c>
      <c r="H23" s="86">
        <f>IF(AB$11="","",AB$11)</f>
        <v>0</v>
      </c>
      <c r="I23" s="86" t="str">
        <f t="shared" si="9"/>
        <v>●</v>
      </c>
      <c r="J23" s="85">
        <f>IF(Z$11="","",Z$11)</f>
        <v>7</v>
      </c>
      <c r="K23" s="86">
        <f>IF(AB$13="","",AB$13)</f>
        <v>2</v>
      </c>
      <c r="L23" s="86" t="str">
        <f t="shared" si="10"/>
        <v>○</v>
      </c>
      <c r="M23" s="85">
        <f>IF(Z$13="","",Z$13)</f>
        <v>1</v>
      </c>
      <c r="N23" s="90">
        <f>IF(AB$15="","",AB$15)</f>
        <v>2</v>
      </c>
      <c r="O23" s="86" t="str">
        <f t="shared" si="11"/>
        <v>△</v>
      </c>
      <c r="P23" s="85">
        <f>IF(Z$15="","",Z$15)</f>
        <v>2</v>
      </c>
      <c r="Q23" s="90">
        <f>IF(AB$17="","",AB$17)</f>
        <v>0</v>
      </c>
      <c r="R23" s="86" t="str">
        <f t="shared" si="12"/>
        <v>●</v>
      </c>
      <c r="S23" s="85">
        <f>IF(Z$17="","",Z$17)</f>
        <v>4</v>
      </c>
      <c r="T23" s="90">
        <f>IF(AB$19="","",AB$19)</f>
        <v>0</v>
      </c>
      <c r="U23" s="86" t="str">
        <f t="shared" si="13"/>
        <v>●</v>
      </c>
      <c r="V23" s="85">
        <f>IF(Z$19="","",Z$19)</f>
        <v>3</v>
      </c>
      <c r="W23" s="89">
        <f>IF(AB$21="","",AB$21)</f>
        <v>0</v>
      </c>
      <c r="X23" s="88" t="str">
        <f>IF(W23="","",IF(W23&gt;Y23,"○",IF(W23=Y23,"△","●")))</f>
        <v>●</v>
      </c>
      <c r="Y23" s="87">
        <f>IF(Z$21="","",Z$21)</f>
        <v>4</v>
      </c>
      <c r="Z23" s="152"/>
      <c r="AA23" s="153"/>
      <c r="AB23" s="154"/>
      <c r="AC23" s="86">
        <f>VLOOKUP($B$22*100+AC$6*10+2,$AZ$8:$BB$100,2,FALSE)</f>
        <v>1</v>
      </c>
      <c r="AD23" s="86" t="str">
        <f t="shared" si="5"/>
        <v>●</v>
      </c>
      <c r="AE23" s="85">
        <f>VLOOKUP($B$22*100+AC$6*10+2,$AZ$8:$BB$100,3,FALSE)</f>
        <v>3</v>
      </c>
      <c r="AF23" s="187"/>
      <c r="AG23" s="187"/>
      <c r="AH23" s="165"/>
      <c r="AI23" s="165"/>
      <c r="AJ23" s="165"/>
      <c r="AK23" s="165"/>
      <c r="AL23" s="165"/>
      <c r="AM23" s="165"/>
      <c r="AN23" s="165"/>
      <c r="AO23" s="165"/>
      <c r="AP23" s="163"/>
      <c r="AQ23" s="72"/>
      <c r="AR23" s="71"/>
      <c r="AS23" s="189"/>
      <c r="AT23" s="188"/>
      <c r="AU23" s="21">
        <v>5</v>
      </c>
      <c r="AV23" s="22" t="s">
        <v>15</v>
      </c>
      <c r="AW23" s="5">
        <v>1</v>
      </c>
      <c r="AX23" s="189"/>
      <c r="AY23" s="188"/>
      <c r="AZ23" s="38">
        <v>192</v>
      </c>
      <c r="BA23" s="38">
        <f t="shared" si="6"/>
        <v>5</v>
      </c>
      <c r="BB23" s="38">
        <f t="shared" si="7"/>
        <v>1</v>
      </c>
      <c r="BD23" s="61"/>
      <c r="BE23" s="60"/>
      <c r="BF23" s="59"/>
      <c r="BG23" s="58"/>
      <c r="BH23" s="57"/>
      <c r="BI23" s="56"/>
      <c r="BJ23" s="55"/>
      <c r="BK23" s="40"/>
      <c r="BL23" s="40"/>
      <c r="BM23" s="40"/>
    </row>
    <row r="24" spans="1:65" ht="13.5" customHeight="1">
      <c r="A24" s="29"/>
      <c r="B24" s="142">
        <v>9</v>
      </c>
      <c r="C24" s="147" t="str">
        <f>IF(ISBLANK(AC3),"",HLOOKUP(B24,$E$2:$AE$3,2,FALSE))</f>
        <v>馬堀</v>
      </c>
      <c r="D24" s="84" t="s">
        <v>14</v>
      </c>
      <c r="E24" s="80">
        <f>IF(AE$8="","",AE$8)</f>
        <v>0</v>
      </c>
      <c r="F24" s="79" t="str">
        <f t="shared" si="8"/>
        <v>●</v>
      </c>
      <c r="G24" s="78">
        <f>IF(AC$8="","",AC$8)</f>
        <v>6</v>
      </c>
      <c r="H24" s="79">
        <f>IF(AE$10="","",AE$10)</f>
        <v>0</v>
      </c>
      <c r="I24" s="79" t="str">
        <f t="shared" si="9"/>
        <v>●</v>
      </c>
      <c r="J24" s="78">
        <f>IF(AC$10="","",AC$10)</f>
        <v>7</v>
      </c>
      <c r="K24" s="79">
        <f>IF(AE$12="","",AE$12)</f>
        <v>0</v>
      </c>
      <c r="L24" s="79" t="str">
        <f t="shared" si="10"/>
        <v>△</v>
      </c>
      <c r="M24" s="78">
        <f>IF(AC$12="","",AC$12)</f>
        <v>0</v>
      </c>
      <c r="N24" s="79">
        <f>IF(AE$14="","",AE$14)</f>
        <v>1</v>
      </c>
      <c r="O24" s="79" t="str">
        <f t="shared" si="11"/>
        <v>●</v>
      </c>
      <c r="P24" s="78">
        <f>IF(AC$14="","",AC$14)</f>
        <v>4</v>
      </c>
      <c r="Q24" s="79">
        <f>IF(AE$16="","",AE$16)</f>
        <v>0</v>
      </c>
      <c r="R24" s="79" t="str">
        <f t="shared" si="12"/>
        <v>●</v>
      </c>
      <c r="S24" s="78">
        <f>IF(AC$16="","",AC$16)</f>
        <v>5</v>
      </c>
      <c r="T24" s="80">
        <f>IF(AE$18="","",AE$18)</f>
        <v>0</v>
      </c>
      <c r="U24" s="79" t="str">
        <f t="shared" si="13"/>
        <v>●</v>
      </c>
      <c r="V24" s="78">
        <f>IF(AC$18="","",AC$18)</f>
        <v>4</v>
      </c>
      <c r="W24" s="83">
        <f>IF(AE$20="","",AE$20)</f>
        <v>0</v>
      </c>
      <c r="X24" s="82" t="str">
        <f>IF(W24="","",IF(W24&gt;Y24,"○",IF(W24=Y24,"△","●")))</f>
        <v>●</v>
      </c>
      <c r="Y24" s="81">
        <f>IF(AC$20="","",AC$20)</f>
        <v>1</v>
      </c>
      <c r="Z24" s="80">
        <f>IF(AE$22="","",AE$22)</f>
        <v>2</v>
      </c>
      <c r="AA24" s="79" t="str">
        <f>IF(Z24="","",IF(Z24&gt;AB24,"○",IF(Z24=AB24,"△","●")))</f>
        <v>△</v>
      </c>
      <c r="AB24" s="78">
        <f>IF(AC$22="","",AC$22)</f>
        <v>2</v>
      </c>
      <c r="AC24" s="149"/>
      <c r="AD24" s="150"/>
      <c r="AE24" s="151"/>
      <c r="AF24" s="186">
        <f>SUM(AH24:AL25)</f>
        <v>16</v>
      </c>
      <c r="AG24" s="186">
        <f>AH24*3+AI24+AK24*3</f>
        <v>13</v>
      </c>
      <c r="AH24" s="164">
        <f>COUNTIF(E24:AE25,"○")</f>
        <v>3</v>
      </c>
      <c r="AI24" s="164">
        <f>COUNTIF(E24:AE25,"△")</f>
        <v>4</v>
      </c>
      <c r="AJ24" s="164">
        <f>COUNTIF(E24:AE25,"●")</f>
        <v>9</v>
      </c>
      <c r="AK24" s="164">
        <f>COUNTIF(E24:AE25,"◇")</f>
        <v>0</v>
      </c>
      <c r="AL24" s="164">
        <f>COUNTIF(E24:AE25,"◆")</f>
        <v>0</v>
      </c>
      <c r="AM24" s="164">
        <f>SUM(E24:E24,H24:H24,K24:K24,N24:N24,Q24:Q24,T24:T24,W24:W24,Z24:Z24,AC24:AC24,E25:E25,H25:H25,K25:K25,N25:N25,Q25:Q25,T25:T25,W25:W25,Z25:Z25,AC25:AC25)</f>
        <v>20</v>
      </c>
      <c r="AN24" s="164">
        <f>SUM(G24:G24,J24:J24,M24:M24,P24:P24,S24:S24,V24:V24,Y24:Y24,AB24:AB24,AE24:AE24,G25:G25,J25:J25,M25:M25,P25:P25,S25,V25:V25,Y25:Y25,AB25:AB25,AE25:AE25)</f>
        <v>48</v>
      </c>
      <c r="AO24" s="164">
        <f>AM24-AN24</f>
        <v>-28</v>
      </c>
      <c r="AP24" s="162">
        <f>RANK(AR24,$AR$8:$AR$25,0)</f>
        <v>7</v>
      </c>
      <c r="AQ24" s="72">
        <v>9</v>
      </c>
      <c r="AR24" s="71">
        <f>AG24*10000000+AO24*10000+AM24*100</f>
        <v>129722000</v>
      </c>
      <c r="AS24" s="168">
        <v>2</v>
      </c>
      <c r="AT24" s="159" t="str">
        <f>IF(ISBLANK(AS24),"",HLOOKUP(AS24,$E$2:$AE$3,2,FALSE))</f>
        <v>マリノス
追浜</v>
      </c>
      <c r="AU24" s="23">
        <v>2</v>
      </c>
      <c r="AV24" s="29" t="s">
        <v>13</v>
      </c>
      <c r="AW24" s="10">
        <v>0</v>
      </c>
      <c r="AX24" s="168">
        <v>3</v>
      </c>
      <c r="AY24" s="159" t="str">
        <f>IF(ISBLANK(AX24),"",HLOOKUP(AX24,$E$2:$AE$3,2,FALSE))</f>
        <v>長浦</v>
      </c>
      <c r="AZ24" s="38">
        <v>231</v>
      </c>
      <c r="BA24" s="38">
        <f t="shared" si="6"/>
        <v>2</v>
      </c>
      <c r="BB24" s="38">
        <f t="shared" si="7"/>
        <v>0</v>
      </c>
      <c r="BD24" s="61"/>
      <c r="BE24" s="60"/>
      <c r="BF24" s="59"/>
      <c r="BG24" s="58"/>
      <c r="BH24" s="57"/>
      <c r="BI24" s="56"/>
      <c r="BJ24" s="55"/>
      <c r="BK24" s="40"/>
      <c r="BL24" s="40"/>
      <c r="BM24" s="40"/>
    </row>
    <row r="25" spans="1:65" ht="13.5" customHeight="1">
      <c r="A25" s="29"/>
      <c r="B25" s="142"/>
      <c r="C25" s="148"/>
      <c r="D25" s="77" t="s">
        <v>12</v>
      </c>
      <c r="E25" s="76">
        <f>IF(AE$9="","",AE$9)</f>
        <v>1</v>
      </c>
      <c r="F25" s="74" t="str">
        <f t="shared" si="8"/>
        <v>●</v>
      </c>
      <c r="G25" s="75">
        <f>IF(AC$9="","",AC$9)</f>
        <v>5</v>
      </c>
      <c r="H25" s="74">
        <f>IF(AE$11="","",AE$11)</f>
        <v>5</v>
      </c>
      <c r="I25" s="74" t="str">
        <f t="shared" si="9"/>
        <v>○</v>
      </c>
      <c r="J25" s="75">
        <f>IF(AC$11="","",AC$11)</f>
        <v>0</v>
      </c>
      <c r="K25" s="74">
        <f>IF(AE$13="","",AE$13)</f>
        <v>1</v>
      </c>
      <c r="L25" s="74" t="str">
        <f t="shared" si="10"/>
        <v>△</v>
      </c>
      <c r="M25" s="75">
        <f>IF(AC$13="","",AC$13)</f>
        <v>1</v>
      </c>
      <c r="N25" s="74">
        <f>IF(AE$15="","",AE$15)</f>
        <v>3</v>
      </c>
      <c r="O25" s="74" t="str">
        <f t="shared" si="11"/>
        <v>△</v>
      </c>
      <c r="P25" s="75">
        <f>IF(AC$15="","",AC$15)</f>
        <v>3</v>
      </c>
      <c r="Q25" s="74">
        <f>IF(AE$17="","",AE$17)</f>
        <v>2</v>
      </c>
      <c r="R25" s="74" t="str">
        <f t="shared" si="12"/>
        <v>○</v>
      </c>
      <c r="S25" s="75">
        <f>IF(AC$17="","",AC$17)</f>
        <v>0</v>
      </c>
      <c r="T25" s="74">
        <f>IF(AE$19="","",AE$19)</f>
        <v>1</v>
      </c>
      <c r="U25" s="74" t="str">
        <f t="shared" si="13"/>
        <v>●</v>
      </c>
      <c r="V25" s="75">
        <f>IF(AC$19="","",AC$19)</f>
        <v>5</v>
      </c>
      <c r="W25" s="74">
        <f>IF(AE$21="","",AE$21)</f>
        <v>1</v>
      </c>
      <c r="X25" s="74" t="str">
        <f>IF(W25="","",IF(W25&gt;Y25,"○",IF(W25=Y25,"△","●")))</f>
        <v>●</v>
      </c>
      <c r="Y25" s="75">
        <f>IF(AC$21="","",AC$21)</f>
        <v>4</v>
      </c>
      <c r="Z25" s="74">
        <f>IF(AE$23="","",AE$23)</f>
        <v>3</v>
      </c>
      <c r="AA25" s="74" t="str">
        <f>IF(Z25="","",IF(Z25&gt;AB25,"○",IF(Z25=AB25,"△","●")))</f>
        <v>○</v>
      </c>
      <c r="AB25" s="73">
        <f>IF(AC$23="","",AC$23)</f>
        <v>1</v>
      </c>
      <c r="AC25" s="152"/>
      <c r="AD25" s="153"/>
      <c r="AE25" s="154"/>
      <c r="AF25" s="187"/>
      <c r="AG25" s="187"/>
      <c r="AH25" s="165"/>
      <c r="AI25" s="165"/>
      <c r="AJ25" s="165"/>
      <c r="AK25" s="165"/>
      <c r="AL25" s="165"/>
      <c r="AM25" s="165"/>
      <c r="AN25" s="165"/>
      <c r="AO25" s="165"/>
      <c r="AP25" s="163"/>
      <c r="AQ25" s="72"/>
      <c r="AR25" s="71"/>
      <c r="AS25" s="167"/>
      <c r="AT25" s="160"/>
      <c r="AU25" s="70">
        <v>0</v>
      </c>
      <c r="AV25" s="6" t="s">
        <v>11</v>
      </c>
      <c r="AW25" s="69">
        <v>5</v>
      </c>
      <c r="AX25" s="167"/>
      <c r="AY25" s="160"/>
      <c r="AZ25" s="4">
        <v>232</v>
      </c>
      <c r="BA25" s="4">
        <f t="shared" si="6"/>
        <v>0</v>
      </c>
      <c r="BB25" s="4">
        <f t="shared" si="7"/>
        <v>5</v>
      </c>
      <c r="BD25" s="61">
        <v>3</v>
      </c>
      <c r="BE25" s="60" t="str">
        <f>HLOOKUP(BD25,$E$2:$AE$3,2,FALSE)</f>
        <v>長浦</v>
      </c>
      <c r="BF25" s="59"/>
      <c r="BG25" s="58" t="s">
        <v>2</v>
      </c>
      <c r="BH25" s="57"/>
      <c r="BI25" s="56">
        <v>5</v>
      </c>
      <c r="BJ25" s="55" t="str">
        <f>HLOOKUP(BI25,$E$2:$AE$3,2,FALSE)</f>
        <v>船越</v>
      </c>
      <c r="BK25" s="40">
        <v>305</v>
      </c>
      <c r="BL25" s="40" t="str">
        <f>IF(BF25&lt;&gt;"",BF25,"")</f>
        <v/>
      </c>
      <c r="BM25" s="40" t="str">
        <f>IF(BH25&lt;&gt;"",BH25,"")</f>
        <v/>
      </c>
    </row>
    <row r="26" spans="1:65" ht="13.5" customHeight="1">
      <c r="A26" s="9"/>
      <c r="B26" s="8"/>
      <c r="C26" s="62"/>
      <c r="D26" s="62"/>
      <c r="E26" s="62"/>
      <c r="F26" s="62"/>
      <c r="G26" s="6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68" t="s">
        <v>10</v>
      </c>
      <c r="U26" s="68"/>
      <c r="V26" s="68"/>
      <c r="W26" s="68"/>
      <c r="X26" s="68"/>
      <c r="Y26" s="68"/>
      <c r="Z26" s="68"/>
      <c r="AA26" s="68"/>
      <c r="AB26" s="67"/>
      <c r="AC26" s="66"/>
      <c r="AD26" s="66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66"/>
      <c r="AT26" s="161"/>
      <c r="AU26" s="23">
        <v>0</v>
      </c>
      <c r="AV26" s="24" t="s">
        <v>9</v>
      </c>
      <c r="AW26" s="33">
        <v>0</v>
      </c>
      <c r="AX26" s="166">
        <v>4</v>
      </c>
      <c r="AY26" s="161" t="str">
        <f>IF(ISBLANK(AX26),"",HLOOKUP(AX26,$E$2:$AE$3,2,FALSE))</f>
        <v>三春ブルー
ドラゴン</v>
      </c>
      <c r="AZ26" s="38">
        <v>241</v>
      </c>
      <c r="BA26" s="38">
        <f t="shared" si="6"/>
        <v>0</v>
      </c>
      <c r="BB26" s="38">
        <f t="shared" si="7"/>
        <v>0</v>
      </c>
      <c r="BD26" s="61">
        <v>3</v>
      </c>
      <c r="BE26" s="60" t="str">
        <f>HLOOKUP(BD26,$E$2:$AE$3,2,FALSE)</f>
        <v>長浦</v>
      </c>
      <c r="BF26" s="59"/>
      <c r="BG26" s="58" t="s">
        <v>0</v>
      </c>
      <c r="BH26" s="57"/>
      <c r="BI26" s="56">
        <v>7</v>
      </c>
      <c r="BJ26" s="55" t="str">
        <f>HLOOKUP(BI26,$E$2:$AE$3,2,FALSE)</f>
        <v>ＴＡＤＯ
ひかり</v>
      </c>
      <c r="BK26" s="40">
        <v>307</v>
      </c>
      <c r="BL26" s="40" t="str">
        <f>IF(BF26&lt;&gt;"",BF26,"")</f>
        <v/>
      </c>
      <c r="BM26" s="40" t="str">
        <f>IF(BH26&lt;&gt;"",BH26,"")</f>
        <v/>
      </c>
    </row>
    <row r="27" spans="1:65" ht="13.5" customHeight="1">
      <c r="A27" s="9"/>
      <c r="B27" s="8"/>
      <c r="C27" s="62"/>
      <c r="D27" s="62"/>
      <c r="E27" s="62"/>
      <c r="F27" s="62"/>
      <c r="G27" s="6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65"/>
      <c r="U27" s="65"/>
      <c r="V27" s="65"/>
      <c r="W27" s="65"/>
      <c r="X27" s="65"/>
      <c r="Y27" s="65"/>
      <c r="Z27" s="65"/>
      <c r="AA27" s="65"/>
      <c r="AB27" s="64"/>
      <c r="AC27" s="63"/>
      <c r="AD27" s="6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67"/>
      <c r="AT27" s="160"/>
      <c r="AU27" s="19">
        <v>1</v>
      </c>
      <c r="AV27" s="6" t="s">
        <v>0</v>
      </c>
      <c r="AW27" s="31">
        <v>1</v>
      </c>
      <c r="AX27" s="167"/>
      <c r="AY27" s="160"/>
      <c r="AZ27" s="38">
        <v>242</v>
      </c>
      <c r="BA27" s="38">
        <f t="shared" si="6"/>
        <v>1</v>
      </c>
      <c r="BB27" s="38">
        <f t="shared" si="7"/>
        <v>1</v>
      </c>
      <c r="BD27" s="61"/>
      <c r="BE27" s="60"/>
      <c r="BF27" s="59"/>
      <c r="BG27" s="58"/>
      <c r="BH27" s="57"/>
      <c r="BI27" s="56"/>
      <c r="BJ27" s="55"/>
      <c r="BK27" s="40"/>
      <c r="BL27" s="40"/>
      <c r="BM27" s="40"/>
    </row>
    <row r="28" spans="1:65" ht="13.5" customHeight="1">
      <c r="A28" s="9"/>
      <c r="B28" s="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8"/>
      <c r="W28" s="8"/>
      <c r="X28" s="62"/>
      <c r="Y28" s="62"/>
      <c r="Z28" s="62"/>
      <c r="AA28" s="62"/>
      <c r="AB28" s="8"/>
      <c r="AC28" s="8"/>
      <c r="AD28" s="8"/>
      <c r="AE28" s="8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8"/>
      <c r="AQ28" s="8"/>
      <c r="AR28" s="8"/>
      <c r="AS28" s="166"/>
      <c r="AT28" s="161"/>
      <c r="AU28" s="23">
        <v>2</v>
      </c>
      <c r="AV28" s="29" t="s">
        <v>2</v>
      </c>
      <c r="AW28" s="33">
        <v>1</v>
      </c>
      <c r="AX28" s="166">
        <v>5</v>
      </c>
      <c r="AY28" s="161" t="str">
        <f>IF(ISBLANK(AX28),"",HLOOKUP(AX28,$E$2:$AE$3,2,FALSE))</f>
        <v>船越</v>
      </c>
      <c r="AZ28" s="38">
        <v>251</v>
      </c>
      <c r="BA28" s="38">
        <f t="shared" si="6"/>
        <v>2</v>
      </c>
      <c r="BB28" s="38">
        <f t="shared" si="7"/>
        <v>1</v>
      </c>
      <c r="BD28" s="61">
        <v>3</v>
      </c>
      <c r="BE28" s="60" t="str">
        <f>HLOOKUP(BD28,$E$2:$AE$3,2,FALSE)</f>
        <v>長浦</v>
      </c>
      <c r="BF28" s="59"/>
      <c r="BG28" s="58" t="s">
        <v>0</v>
      </c>
      <c r="BH28" s="57"/>
      <c r="BI28" s="56">
        <v>8</v>
      </c>
      <c r="BJ28" s="55" t="str">
        <f>HLOOKUP(BI28,$E$2:$AE$3,2,FALSE)</f>
        <v>津久井</v>
      </c>
      <c r="BK28" s="40">
        <v>308</v>
      </c>
      <c r="BL28" s="40" t="str">
        <f>IF(BF28&lt;&gt;"",BF28,"")</f>
        <v/>
      </c>
      <c r="BM28" s="40" t="str">
        <f>IF(BH28&lt;&gt;"",BH28,"")</f>
        <v/>
      </c>
    </row>
    <row r="29" spans="1:65" ht="13.5" customHeight="1">
      <c r="A29" s="9"/>
      <c r="B29" s="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8"/>
      <c r="W29" s="8"/>
      <c r="X29" s="62"/>
      <c r="Y29" s="62"/>
      <c r="Z29" s="62"/>
      <c r="AA29" s="62"/>
      <c r="AB29" s="8"/>
      <c r="AC29" s="8"/>
      <c r="AD29" s="8"/>
      <c r="AE29" s="8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8"/>
      <c r="AS29" s="167"/>
      <c r="AT29" s="160"/>
      <c r="AU29" s="19">
        <v>3</v>
      </c>
      <c r="AV29" s="6" t="s">
        <v>2</v>
      </c>
      <c r="AW29" s="31">
        <v>0</v>
      </c>
      <c r="AX29" s="167"/>
      <c r="AY29" s="160"/>
      <c r="AZ29" s="38">
        <v>252</v>
      </c>
      <c r="BA29" s="38">
        <f t="shared" si="6"/>
        <v>3</v>
      </c>
      <c r="BB29" s="38">
        <f t="shared" si="7"/>
        <v>0</v>
      </c>
      <c r="BD29" s="54">
        <v>3</v>
      </c>
      <c r="BE29" s="53" t="str">
        <f>HLOOKUP(BD29,$E$2:$AE$3,2,FALSE)</f>
        <v>長浦</v>
      </c>
      <c r="BF29" s="52"/>
      <c r="BG29" s="51" t="s">
        <v>6</v>
      </c>
      <c r="BH29" s="50"/>
      <c r="BI29" s="49">
        <v>9</v>
      </c>
      <c r="BJ29" s="48" t="str">
        <f>HLOOKUP(BI29,$E$2:$AE$3,2,FALSE)</f>
        <v>馬堀</v>
      </c>
      <c r="BK29" s="40">
        <v>309</v>
      </c>
      <c r="BL29" s="40" t="str">
        <f>IF(BF29&lt;&gt;"",BF29,"")</f>
        <v/>
      </c>
      <c r="BM29" s="40" t="str">
        <f>IF(BH29&lt;&gt;"",BH29,"")</f>
        <v/>
      </c>
    </row>
    <row r="30" spans="1:65" ht="13.5" customHeight="1">
      <c r="A30" s="9"/>
      <c r="B30" s="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2"/>
      <c r="AO30" s="62"/>
      <c r="AP30" s="62"/>
      <c r="AQ30" s="62"/>
      <c r="AR30" s="8"/>
      <c r="AS30" s="166"/>
      <c r="AT30" s="161"/>
      <c r="AU30" s="30">
        <v>4</v>
      </c>
      <c r="AV30" s="24" t="s">
        <v>2</v>
      </c>
      <c r="AW30" s="15">
        <v>0</v>
      </c>
      <c r="AX30" s="166">
        <v>6</v>
      </c>
      <c r="AY30" s="161" t="str">
        <f>IF(ISBLANK(AX30),"",HLOOKUP(AX30,$E$2:$AE$3,2,FALSE))</f>
        <v>明浜</v>
      </c>
      <c r="AZ30" s="38">
        <v>261</v>
      </c>
      <c r="BA30" s="38">
        <f t="shared" si="6"/>
        <v>4</v>
      </c>
      <c r="BB30" s="38">
        <f t="shared" si="7"/>
        <v>0</v>
      </c>
      <c r="BD30" s="61">
        <v>4</v>
      </c>
      <c r="BE30" s="60" t="str">
        <f>HLOOKUP(BD30,$E$2:$AE$3,2,FALSE)</f>
        <v>三春ブルー
ドラゴン</v>
      </c>
      <c r="BF30" s="59"/>
      <c r="BG30" s="58" t="s">
        <v>0</v>
      </c>
      <c r="BH30" s="57"/>
      <c r="BI30" s="56">
        <v>5</v>
      </c>
      <c r="BJ30" s="55" t="str">
        <f>HLOOKUP(BI30,$E$2:$AE$3,2,FALSE)</f>
        <v>船越</v>
      </c>
      <c r="BK30" s="40">
        <v>405</v>
      </c>
      <c r="BL30" s="40" t="str">
        <f>IF(BF30&lt;&gt;"",BF30,"")</f>
        <v/>
      </c>
      <c r="BM30" s="40" t="str">
        <f>IF(BH30&lt;&gt;"",BH30,"")</f>
        <v/>
      </c>
    </row>
    <row r="31" spans="1:65" ht="13.5" customHeight="1">
      <c r="A31" s="9"/>
      <c r="B31" s="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67"/>
      <c r="AT31" s="160"/>
      <c r="AU31" s="19">
        <v>0</v>
      </c>
      <c r="AV31" s="6" t="s">
        <v>5</v>
      </c>
      <c r="AW31" s="31">
        <v>1</v>
      </c>
      <c r="AX31" s="167"/>
      <c r="AY31" s="160"/>
      <c r="AZ31" s="38">
        <v>262</v>
      </c>
      <c r="BA31" s="38">
        <f t="shared" si="6"/>
        <v>0</v>
      </c>
      <c r="BB31" s="38">
        <f t="shared" si="7"/>
        <v>1</v>
      </c>
      <c r="BD31" s="61">
        <v>4</v>
      </c>
      <c r="BE31" s="60" t="str">
        <f>HLOOKUP(BD31,$E$2:$AE$3,2,FALSE)</f>
        <v>三春ブルー
ドラゴン</v>
      </c>
      <c r="BF31" s="59"/>
      <c r="BG31" s="58" t="s">
        <v>2</v>
      </c>
      <c r="BH31" s="57"/>
      <c r="BI31" s="56">
        <v>8</v>
      </c>
      <c r="BJ31" s="55" t="str">
        <f>HLOOKUP(BI31,$E$2:$AE$3,2,FALSE)</f>
        <v>津久井</v>
      </c>
      <c r="BK31" s="40">
        <v>408</v>
      </c>
      <c r="BL31" s="40" t="str">
        <f>IF(BF31&lt;&gt;"",BF31,"")</f>
        <v/>
      </c>
      <c r="BM31" s="40" t="str">
        <f>IF(BH31&lt;&gt;"",BH31,"")</f>
        <v/>
      </c>
    </row>
    <row r="32" spans="1:65" ht="13.5" customHeight="1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66"/>
      <c r="AT32" s="161"/>
      <c r="AU32" s="30">
        <v>1</v>
      </c>
      <c r="AV32" s="24" t="s">
        <v>0</v>
      </c>
      <c r="AW32" s="15">
        <v>0</v>
      </c>
      <c r="AX32" s="166">
        <v>7</v>
      </c>
      <c r="AY32" s="161" t="str">
        <f>IF(ISBLANK(AX32),"",HLOOKUP(AX32,$E$2:$AE$3,2,FALSE))</f>
        <v>ＴＡＤＯ
ひかり</v>
      </c>
      <c r="AZ32" s="38">
        <v>271</v>
      </c>
      <c r="BA32" s="38">
        <f t="shared" si="6"/>
        <v>1</v>
      </c>
      <c r="BB32" s="38">
        <f t="shared" si="7"/>
        <v>0</v>
      </c>
      <c r="BD32" s="54">
        <v>4</v>
      </c>
      <c r="BE32" s="53" t="str">
        <f>HLOOKUP(BD32,$E$2:$AE$3,2,FALSE)</f>
        <v>三春ブルー
ドラゴン</v>
      </c>
      <c r="BF32" s="52"/>
      <c r="BG32" s="51" t="s">
        <v>2</v>
      </c>
      <c r="BH32" s="50"/>
      <c r="BI32" s="49">
        <v>9</v>
      </c>
      <c r="BJ32" s="48" t="str">
        <f>HLOOKUP(BI32,$E$2:$AE$3,2,FALSE)</f>
        <v>馬堀</v>
      </c>
      <c r="BK32" s="40">
        <v>409</v>
      </c>
      <c r="BL32" s="40" t="str">
        <f>IF(BF32&lt;&gt;"",BF32,"")</f>
        <v/>
      </c>
      <c r="BM32" s="40" t="str">
        <f>IF(BH32&lt;&gt;"",BH32,"")</f>
        <v/>
      </c>
    </row>
    <row r="33" spans="1:65" ht="13.5" customHeight="1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67"/>
      <c r="AT33" s="160"/>
      <c r="AU33" s="19">
        <v>2</v>
      </c>
      <c r="AV33" s="6" t="s">
        <v>9</v>
      </c>
      <c r="AW33" s="31">
        <v>2</v>
      </c>
      <c r="AX33" s="167"/>
      <c r="AY33" s="160"/>
      <c r="AZ33" s="38">
        <v>272</v>
      </c>
      <c r="BA33" s="38">
        <f t="shared" si="6"/>
        <v>2</v>
      </c>
      <c r="BB33" s="38">
        <f t="shared" si="7"/>
        <v>2</v>
      </c>
      <c r="BD33" s="61"/>
      <c r="BE33" s="60"/>
      <c r="BF33" s="59"/>
      <c r="BG33" s="58"/>
      <c r="BH33" s="57"/>
      <c r="BI33" s="56"/>
      <c r="BJ33" s="55"/>
      <c r="BK33" s="40"/>
      <c r="BL33" s="40"/>
      <c r="BM33" s="40"/>
    </row>
    <row r="34" spans="1:65" ht="13.5" customHeight="1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66"/>
      <c r="AT34" s="161"/>
      <c r="AU34" s="30">
        <v>5</v>
      </c>
      <c r="AV34" s="24" t="s">
        <v>6</v>
      </c>
      <c r="AW34" s="15">
        <v>0</v>
      </c>
      <c r="AX34" s="166">
        <v>8</v>
      </c>
      <c r="AY34" s="161" t="str">
        <f>IF(ISBLANK(AX34),"",HLOOKUP(AX34,$E$2:$AE$3,2,FALSE))</f>
        <v>津久井</v>
      </c>
      <c r="AZ34" s="38">
        <v>281</v>
      </c>
      <c r="BA34" s="38">
        <f t="shared" si="6"/>
        <v>5</v>
      </c>
      <c r="BB34" s="38">
        <f t="shared" si="7"/>
        <v>0</v>
      </c>
      <c r="BD34" s="61">
        <v>5</v>
      </c>
      <c r="BE34" s="60" t="str">
        <f t="shared" ref="BE34:BE39" si="14">HLOOKUP(BD34,$E$2:$AE$3,2,FALSE)</f>
        <v>船越</v>
      </c>
      <c r="BF34" s="59"/>
      <c r="BG34" s="58" t="s">
        <v>0</v>
      </c>
      <c r="BH34" s="57"/>
      <c r="BI34" s="56">
        <v>6</v>
      </c>
      <c r="BJ34" s="55" t="str">
        <f t="shared" ref="BJ34:BJ39" si="15">HLOOKUP(BI34,$E$2:$AE$3,2,FALSE)</f>
        <v>明浜</v>
      </c>
      <c r="BK34" s="40">
        <v>506</v>
      </c>
      <c r="BL34" s="40" t="str">
        <f t="shared" ref="BL34:BL39" si="16">IF(BF34&lt;&gt;"",BF34,"")</f>
        <v/>
      </c>
      <c r="BM34" s="40" t="str">
        <f t="shared" ref="BM34:BM39" si="17">IF(BH34&lt;&gt;"",BH34,"")</f>
        <v/>
      </c>
    </row>
    <row r="35" spans="1:65" ht="13.5" customHeight="1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67"/>
      <c r="AT35" s="160"/>
      <c r="AU35" s="19">
        <v>7</v>
      </c>
      <c r="AV35" s="6" t="s">
        <v>8</v>
      </c>
      <c r="AW35" s="31">
        <v>0</v>
      </c>
      <c r="AX35" s="167"/>
      <c r="AY35" s="160"/>
      <c r="AZ35" s="38">
        <v>282</v>
      </c>
      <c r="BA35" s="38">
        <f t="shared" si="6"/>
        <v>7</v>
      </c>
      <c r="BB35" s="38">
        <f t="shared" si="7"/>
        <v>0</v>
      </c>
      <c r="BD35" s="61">
        <v>5</v>
      </c>
      <c r="BE35" s="60" t="str">
        <f t="shared" si="14"/>
        <v>船越</v>
      </c>
      <c r="BF35" s="59"/>
      <c r="BG35" s="58" t="s">
        <v>0</v>
      </c>
      <c r="BH35" s="57"/>
      <c r="BI35" s="56">
        <v>7</v>
      </c>
      <c r="BJ35" s="55" t="str">
        <f t="shared" si="15"/>
        <v>ＴＡＤＯ
ひかり</v>
      </c>
      <c r="BK35" s="40">
        <v>507</v>
      </c>
      <c r="BL35" s="40" t="str">
        <f t="shared" si="16"/>
        <v/>
      </c>
      <c r="BM35" s="40" t="str">
        <f t="shared" si="17"/>
        <v/>
      </c>
    </row>
    <row r="36" spans="1:65" ht="13.5" customHeight="1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66"/>
      <c r="AT36" s="161"/>
      <c r="AU36" s="30">
        <v>7</v>
      </c>
      <c r="AV36" s="24" t="s">
        <v>2</v>
      </c>
      <c r="AW36" s="15">
        <v>0</v>
      </c>
      <c r="AX36" s="166">
        <v>9</v>
      </c>
      <c r="AY36" s="161" t="str">
        <f>IF(ISBLANK(AX36),"",HLOOKUP(AX36,$E$2:$AE$3,2,FALSE))</f>
        <v>馬堀</v>
      </c>
      <c r="AZ36" s="38">
        <v>291</v>
      </c>
      <c r="BA36" s="38">
        <f t="shared" si="6"/>
        <v>7</v>
      </c>
      <c r="BB36" s="38">
        <f t="shared" si="7"/>
        <v>0</v>
      </c>
      <c r="BD36" s="61">
        <v>6</v>
      </c>
      <c r="BE36" s="60" t="str">
        <f t="shared" si="14"/>
        <v>明浜</v>
      </c>
      <c r="BF36" s="59"/>
      <c r="BG36" s="58" t="s">
        <v>0</v>
      </c>
      <c r="BH36" s="57"/>
      <c r="BI36" s="56">
        <v>7</v>
      </c>
      <c r="BJ36" s="55" t="str">
        <f t="shared" si="15"/>
        <v>ＴＡＤＯ
ひかり</v>
      </c>
      <c r="BK36" s="40">
        <v>607</v>
      </c>
      <c r="BL36" s="40" t="str">
        <f t="shared" si="16"/>
        <v/>
      </c>
      <c r="BM36" s="40" t="str">
        <f t="shared" si="17"/>
        <v/>
      </c>
    </row>
    <row r="37" spans="1:65" ht="13.5" customHeight="1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89"/>
      <c r="AT37" s="188"/>
      <c r="AU37" s="21">
        <v>0</v>
      </c>
      <c r="AV37" s="22" t="s">
        <v>0</v>
      </c>
      <c r="AW37" s="5">
        <v>5</v>
      </c>
      <c r="AX37" s="189"/>
      <c r="AY37" s="188"/>
      <c r="AZ37" s="38">
        <v>292</v>
      </c>
      <c r="BA37" s="38">
        <f t="shared" si="6"/>
        <v>0</v>
      </c>
      <c r="BB37" s="38">
        <f t="shared" si="7"/>
        <v>5</v>
      </c>
      <c r="BD37" s="61">
        <v>6</v>
      </c>
      <c r="BE37" s="60" t="str">
        <f t="shared" si="14"/>
        <v>明浜</v>
      </c>
      <c r="BF37" s="59"/>
      <c r="BG37" s="58" t="s">
        <v>2</v>
      </c>
      <c r="BH37" s="57"/>
      <c r="BI37" s="56">
        <v>8</v>
      </c>
      <c r="BJ37" s="55" t="str">
        <f t="shared" si="15"/>
        <v>津久井</v>
      </c>
      <c r="BK37" s="40">
        <v>608</v>
      </c>
      <c r="BL37" s="40" t="str">
        <f t="shared" si="16"/>
        <v/>
      </c>
      <c r="BM37" s="40" t="str">
        <f t="shared" si="17"/>
        <v/>
      </c>
    </row>
    <row r="38" spans="1:65" ht="13.5" customHeight="1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68">
        <v>3</v>
      </c>
      <c r="AT38" s="159" t="str">
        <f>IF(ISBLANK(AS38),"",HLOOKUP(AS38,$E$2:$AE$3,2,FALSE))</f>
        <v>長浦</v>
      </c>
      <c r="AU38" s="12">
        <v>2</v>
      </c>
      <c r="AV38" s="29" t="s">
        <v>2</v>
      </c>
      <c r="AW38" s="10">
        <v>2</v>
      </c>
      <c r="AX38" s="166">
        <v>4</v>
      </c>
      <c r="AY38" s="159" t="str">
        <f>IF(ISBLANK(AX38),"",HLOOKUP(AX38,$E$2:$AE$3,2,FALSE))</f>
        <v>三春ブルー
ドラゴン</v>
      </c>
      <c r="AZ38" s="38">
        <v>341</v>
      </c>
      <c r="BA38" s="38">
        <f t="shared" si="6"/>
        <v>2</v>
      </c>
      <c r="BB38" s="38">
        <f t="shared" si="7"/>
        <v>2</v>
      </c>
      <c r="BD38" s="54">
        <v>6</v>
      </c>
      <c r="BE38" s="53" t="str">
        <f t="shared" si="14"/>
        <v>明浜</v>
      </c>
      <c r="BF38" s="52"/>
      <c r="BG38" s="51" t="s">
        <v>2</v>
      </c>
      <c r="BH38" s="50"/>
      <c r="BI38" s="49">
        <v>9</v>
      </c>
      <c r="BJ38" s="48" t="str">
        <f t="shared" si="15"/>
        <v>馬堀</v>
      </c>
      <c r="BK38" s="40">
        <v>609</v>
      </c>
      <c r="BL38" s="40" t="str">
        <f t="shared" si="16"/>
        <v/>
      </c>
      <c r="BM38" s="40" t="str">
        <f t="shared" si="17"/>
        <v/>
      </c>
    </row>
    <row r="39" spans="1:65" ht="13.5" customHeight="1" thickBot="1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67"/>
      <c r="AT39" s="160"/>
      <c r="AU39" s="32">
        <v>0</v>
      </c>
      <c r="AV39" s="6" t="s">
        <v>2</v>
      </c>
      <c r="AW39" s="31">
        <v>4</v>
      </c>
      <c r="AX39" s="167"/>
      <c r="AY39" s="160"/>
      <c r="AZ39" s="38">
        <v>342</v>
      </c>
      <c r="BA39" s="38">
        <f t="shared" si="6"/>
        <v>0</v>
      </c>
      <c r="BB39" s="38">
        <f t="shared" si="7"/>
        <v>4</v>
      </c>
      <c r="BD39" s="47">
        <v>8</v>
      </c>
      <c r="BE39" s="46" t="str">
        <f t="shared" si="14"/>
        <v>津久井</v>
      </c>
      <c r="BF39" s="45"/>
      <c r="BG39" s="44" t="s">
        <v>5</v>
      </c>
      <c r="BH39" s="43"/>
      <c r="BI39" s="42">
        <v>9</v>
      </c>
      <c r="BJ39" s="41" t="str">
        <f t="shared" si="15"/>
        <v>馬堀</v>
      </c>
      <c r="BK39" s="40">
        <v>809</v>
      </c>
      <c r="BL39" s="40" t="str">
        <f t="shared" si="16"/>
        <v/>
      </c>
      <c r="BM39" s="40" t="str">
        <f t="shared" si="17"/>
        <v/>
      </c>
    </row>
    <row r="40" spans="1:65" ht="13.5" customHeight="1" thickTop="1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26"/>
      <c r="AT40" s="39"/>
      <c r="AU40" s="34">
        <v>0</v>
      </c>
      <c r="AV40" s="24" t="s">
        <v>8</v>
      </c>
      <c r="AW40" s="33">
        <v>0</v>
      </c>
      <c r="AX40" s="166">
        <v>5</v>
      </c>
      <c r="AY40" s="161" t="str">
        <f>IF(ISBLANK(AX40),"",HLOOKUP(AX40,$E$2:$AE$3,2,FALSE))</f>
        <v>船越</v>
      </c>
      <c r="AZ40" s="38">
        <v>351</v>
      </c>
      <c r="BA40" s="38">
        <f t="shared" ref="BA40:BA71" si="18">IF(AU40&lt;&gt;"",AU40,"")</f>
        <v>0</v>
      </c>
      <c r="BB40" s="38">
        <f t="shared" ref="BB40:BB71" si="19">IF(AW40&lt;&gt;"",AW40,"")</f>
        <v>0</v>
      </c>
    </row>
    <row r="41" spans="1:65" ht="13.5" customHeight="1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28"/>
      <c r="AT41" s="37"/>
      <c r="AU41" s="32">
        <v>0</v>
      </c>
      <c r="AV41" s="6" t="s">
        <v>4</v>
      </c>
      <c r="AW41" s="31">
        <v>6</v>
      </c>
      <c r="AX41" s="167"/>
      <c r="AY41" s="188"/>
      <c r="AZ41" s="38">
        <v>352</v>
      </c>
      <c r="BA41" s="38">
        <f t="shared" si="18"/>
        <v>0</v>
      </c>
      <c r="BB41" s="38">
        <f t="shared" si="19"/>
        <v>6</v>
      </c>
    </row>
    <row r="42" spans="1:65" ht="13.5" customHeight="1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26"/>
      <c r="AT42" s="36"/>
      <c r="AU42" s="34">
        <v>1</v>
      </c>
      <c r="AV42" s="29" t="s">
        <v>9</v>
      </c>
      <c r="AW42" s="33">
        <v>2</v>
      </c>
      <c r="AX42" s="166">
        <v>6</v>
      </c>
      <c r="AY42" s="159" t="str">
        <f>IF(ISBLANK(AX42),"",HLOOKUP(AX42,$E$2:$AE$3,2,FALSE))</f>
        <v>明浜</v>
      </c>
      <c r="AZ42" s="38">
        <v>361</v>
      </c>
      <c r="BA42" s="38">
        <f t="shared" si="18"/>
        <v>1</v>
      </c>
      <c r="BB42" s="38">
        <f t="shared" si="19"/>
        <v>2</v>
      </c>
    </row>
    <row r="43" spans="1:65" ht="13.5" customHeight="1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28"/>
      <c r="AT43" s="37"/>
      <c r="AU43" s="32">
        <v>0</v>
      </c>
      <c r="AV43" s="6" t="s">
        <v>2</v>
      </c>
      <c r="AW43" s="31">
        <v>10</v>
      </c>
      <c r="AX43" s="167"/>
      <c r="AY43" s="160"/>
      <c r="AZ43" s="38">
        <v>362</v>
      </c>
      <c r="BA43" s="38">
        <f t="shared" si="18"/>
        <v>0</v>
      </c>
      <c r="BB43" s="38">
        <f t="shared" si="19"/>
        <v>10</v>
      </c>
    </row>
    <row r="44" spans="1:65" ht="13.5" customHeight="1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26"/>
      <c r="AT44" s="36"/>
      <c r="AU44" s="34">
        <v>0</v>
      </c>
      <c r="AV44" s="24" t="s">
        <v>8</v>
      </c>
      <c r="AW44" s="33">
        <v>4</v>
      </c>
      <c r="AX44" s="166">
        <v>7</v>
      </c>
      <c r="AY44" s="190" t="str">
        <f>IF(ISBLANK(AX44),"",HLOOKUP(AX44,$E$2:$AE$3,2,FALSE))</f>
        <v>ＴＡＤＯ
ひかり</v>
      </c>
      <c r="AZ44" s="38">
        <v>371</v>
      </c>
      <c r="BA44" s="38">
        <f t="shared" si="18"/>
        <v>0</v>
      </c>
      <c r="BB44" s="38">
        <f t="shared" si="19"/>
        <v>4</v>
      </c>
    </row>
    <row r="45" spans="1:65" ht="13.5" customHeight="1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28"/>
      <c r="AT45" s="37"/>
      <c r="AU45" s="32">
        <v>0</v>
      </c>
      <c r="AV45" s="6" t="s">
        <v>8</v>
      </c>
      <c r="AW45" s="31">
        <v>8</v>
      </c>
      <c r="AX45" s="167"/>
      <c r="AY45" s="191"/>
      <c r="AZ45" s="38">
        <v>372</v>
      </c>
      <c r="BA45" s="38">
        <f t="shared" si="18"/>
        <v>0</v>
      </c>
      <c r="BB45" s="38">
        <f t="shared" si="19"/>
        <v>8</v>
      </c>
    </row>
    <row r="46" spans="1:65" ht="13.5" customHeight="1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26"/>
      <c r="AT46" s="36"/>
      <c r="AU46" s="34">
        <v>2</v>
      </c>
      <c r="AV46" s="24" t="s">
        <v>2</v>
      </c>
      <c r="AW46" s="33">
        <v>3</v>
      </c>
      <c r="AX46" s="166">
        <v>8</v>
      </c>
      <c r="AY46" s="192" t="str">
        <f>IF(ISBLANK(AX46),"",HLOOKUP(AX46,$E$2:$AE$3,2,FALSE))</f>
        <v>津久井</v>
      </c>
      <c r="AZ46" s="4">
        <v>381</v>
      </c>
      <c r="BA46" s="4">
        <f t="shared" si="18"/>
        <v>2</v>
      </c>
      <c r="BB46" s="4">
        <f t="shared" si="19"/>
        <v>3</v>
      </c>
    </row>
    <row r="47" spans="1:65" ht="13.5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28"/>
      <c r="AT47" s="37"/>
      <c r="AU47" s="32">
        <v>1</v>
      </c>
      <c r="AV47" s="6" t="s">
        <v>4</v>
      </c>
      <c r="AW47" s="31">
        <v>2</v>
      </c>
      <c r="AX47" s="167"/>
      <c r="AY47" s="193"/>
      <c r="AZ47" s="4">
        <v>382</v>
      </c>
      <c r="BA47" s="4">
        <f t="shared" si="18"/>
        <v>1</v>
      </c>
      <c r="BB47" s="4">
        <f t="shared" si="19"/>
        <v>2</v>
      </c>
    </row>
    <row r="48" spans="1:65" ht="13.5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26"/>
      <c r="AT48" s="36"/>
      <c r="AU48" s="34">
        <v>0</v>
      </c>
      <c r="AV48" s="24" t="s">
        <v>0</v>
      </c>
      <c r="AW48" s="33">
        <v>0</v>
      </c>
      <c r="AX48" s="166">
        <v>9</v>
      </c>
      <c r="AY48" s="192" t="str">
        <f>IF(ISBLANK(AX48),"",HLOOKUP(AX48,$E$2:$AE$3,2,FALSE))</f>
        <v>馬堀</v>
      </c>
      <c r="AZ48" s="4">
        <v>391</v>
      </c>
      <c r="BA48" s="4">
        <f t="shared" si="18"/>
        <v>0</v>
      </c>
      <c r="BB48" s="4">
        <f t="shared" si="19"/>
        <v>0</v>
      </c>
    </row>
    <row r="49" spans="1:54" ht="13.5" customHeight="1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4"/>
      <c r="AT49" s="35"/>
      <c r="AU49" s="7">
        <v>1</v>
      </c>
      <c r="AV49" s="22" t="s">
        <v>2</v>
      </c>
      <c r="AW49" s="5">
        <v>1</v>
      </c>
      <c r="AX49" s="189"/>
      <c r="AY49" s="194"/>
      <c r="AZ49" s="4">
        <v>392</v>
      </c>
      <c r="BA49" s="4">
        <f t="shared" si="18"/>
        <v>1</v>
      </c>
      <c r="BB49" s="4">
        <f t="shared" si="19"/>
        <v>1</v>
      </c>
    </row>
    <row r="50" spans="1:54" ht="13.5" customHeight="1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68">
        <v>4</v>
      </c>
      <c r="AT50" s="195" t="str">
        <f>IF(ISBLANK(AS50),"",HLOOKUP(AS50,$E$2:$AE$3,2,FALSE))</f>
        <v>三春ブルー
ドラゴン</v>
      </c>
      <c r="AU50" s="12">
        <v>1</v>
      </c>
      <c r="AV50" s="29" t="s">
        <v>9</v>
      </c>
      <c r="AW50" s="10">
        <v>5</v>
      </c>
      <c r="AX50" s="168">
        <v>5</v>
      </c>
      <c r="AY50" s="195" t="str">
        <f>IF(ISBLANK(AX50),"",HLOOKUP(AX50,$E$2:$AE$3,2,FALSE))</f>
        <v>船越</v>
      </c>
      <c r="AZ50" s="4">
        <v>451</v>
      </c>
      <c r="BA50" s="4">
        <f t="shared" si="18"/>
        <v>1</v>
      </c>
      <c r="BB50" s="4">
        <f t="shared" si="19"/>
        <v>5</v>
      </c>
    </row>
    <row r="51" spans="1:54" ht="13.5" customHeight="1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67"/>
      <c r="AT51" s="191"/>
      <c r="AU51" s="32">
        <v>1</v>
      </c>
      <c r="AV51" s="6" t="s">
        <v>5</v>
      </c>
      <c r="AW51" s="31">
        <v>5</v>
      </c>
      <c r="AX51" s="167"/>
      <c r="AY51" s="191"/>
      <c r="AZ51" s="4">
        <v>452</v>
      </c>
      <c r="BA51" s="4">
        <f t="shared" si="18"/>
        <v>1</v>
      </c>
      <c r="BB51" s="4">
        <f t="shared" si="19"/>
        <v>5</v>
      </c>
    </row>
    <row r="52" spans="1:54" ht="13.5" customHeight="1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26"/>
      <c r="AT52" s="25"/>
      <c r="AU52" s="34">
        <v>0</v>
      </c>
      <c r="AV52" s="24" t="s">
        <v>0</v>
      </c>
      <c r="AW52" s="33">
        <v>4</v>
      </c>
      <c r="AX52" s="166">
        <v>6</v>
      </c>
      <c r="AY52" s="190" t="str">
        <f>IF(ISBLANK(AX52),"",HLOOKUP(AX52,$E$2:$AE$3,2,FALSE))</f>
        <v>明浜</v>
      </c>
      <c r="AZ52" s="4">
        <v>461</v>
      </c>
      <c r="BA52" s="4">
        <f t="shared" si="18"/>
        <v>0</v>
      </c>
      <c r="BB52" s="4">
        <f t="shared" si="19"/>
        <v>4</v>
      </c>
    </row>
    <row r="53" spans="1:54" ht="13.5" customHeight="1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28"/>
      <c r="AT53" s="27"/>
      <c r="AU53" s="32">
        <v>1</v>
      </c>
      <c r="AV53" s="6" t="s">
        <v>8</v>
      </c>
      <c r="AW53" s="31">
        <v>2</v>
      </c>
      <c r="AX53" s="167"/>
      <c r="AY53" s="191"/>
      <c r="AZ53" s="4">
        <v>462</v>
      </c>
      <c r="BA53" s="4">
        <f t="shared" si="18"/>
        <v>1</v>
      </c>
      <c r="BB53" s="4">
        <f t="shared" si="19"/>
        <v>2</v>
      </c>
    </row>
    <row r="54" spans="1:54" ht="13.5" customHeight="1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18"/>
      <c r="AT54" s="17"/>
      <c r="AU54" s="30">
        <v>0</v>
      </c>
      <c r="AV54" s="29" t="s">
        <v>2</v>
      </c>
      <c r="AW54" s="30">
        <v>2</v>
      </c>
      <c r="AX54" s="166">
        <v>7</v>
      </c>
      <c r="AY54" s="190" t="str">
        <f>IF(ISBLANK(AX54),"",HLOOKUP(AX54,$E$2:$AE$3,2,FALSE))</f>
        <v>ＴＡＤＯ
ひかり</v>
      </c>
      <c r="AZ54" s="4">
        <v>471</v>
      </c>
      <c r="BA54" s="4">
        <f t="shared" si="18"/>
        <v>0</v>
      </c>
      <c r="BB54" s="4">
        <f t="shared" si="19"/>
        <v>2</v>
      </c>
    </row>
    <row r="55" spans="1:54" ht="13.5" customHeight="1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28"/>
      <c r="AT55" s="27"/>
      <c r="AU55" s="19">
        <v>0</v>
      </c>
      <c r="AV55" s="6" t="s">
        <v>9</v>
      </c>
      <c r="AW55" s="19">
        <v>1</v>
      </c>
      <c r="AX55" s="167"/>
      <c r="AY55" s="191"/>
      <c r="AZ55" s="4">
        <v>472</v>
      </c>
      <c r="BA55" s="4">
        <f t="shared" si="18"/>
        <v>0</v>
      </c>
      <c r="BB55" s="4">
        <f t="shared" si="19"/>
        <v>1</v>
      </c>
    </row>
    <row r="56" spans="1:54" ht="13.5" customHeight="1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26"/>
      <c r="AT56" s="25"/>
      <c r="AU56" s="23">
        <v>2</v>
      </c>
      <c r="AV56" s="24" t="s">
        <v>6</v>
      </c>
      <c r="AW56" s="23">
        <v>0</v>
      </c>
      <c r="AX56" s="166">
        <v>8</v>
      </c>
      <c r="AY56" s="190" t="str">
        <f>IF(ISBLANK(AX56),"",HLOOKUP(AX56,$E$2:$AE$3,2,FALSE))</f>
        <v>津久井</v>
      </c>
      <c r="AZ56" s="4">
        <v>481</v>
      </c>
      <c r="BA56" s="4">
        <f t="shared" si="18"/>
        <v>2</v>
      </c>
      <c r="BB56" s="4">
        <f t="shared" si="19"/>
        <v>0</v>
      </c>
    </row>
    <row r="57" spans="1:54" ht="13.5" customHeight="1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28"/>
      <c r="AT57" s="27"/>
      <c r="AU57" s="19">
        <v>2</v>
      </c>
      <c r="AV57" s="6" t="s">
        <v>0</v>
      </c>
      <c r="AW57" s="19">
        <v>2</v>
      </c>
      <c r="AX57" s="167"/>
      <c r="AY57" s="191"/>
      <c r="AZ57" s="4">
        <v>482</v>
      </c>
      <c r="BA57" s="4">
        <f t="shared" si="18"/>
        <v>2</v>
      </c>
      <c r="BB57" s="4">
        <f t="shared" si="19"/>
        <v>2</v>
      </c>
    </row>
    <row r="58" spans="1:54" ht="13.5" customHeight="1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26"/>
      <c r="AT58" s="25"/>
      <c r="AU58" s="23">
        <v>4</v>
      </c>
      <c r="AV58" s="24" t="s">
        <v>2</v>
      </c>
      <c r="AW58" s="23">
        <v>1</v>
      </c>
      <c r="AX58" s="166">
        <v>9</v>
      </c>
      <c r="AY58" s="190" t="str">
        <f>IF(ISBLANK(AX58),"",HLOOKUP(AX58,$E$2:$AE$3,2,FALSE))</f>
        <v>馬堀</v>
      </c>
      <c r="AZ58" s="4">
        <v>491</v>
      </c>
      <c r="BA58" s="4">
        <f t="shared" si="18"/>
        <v>4</v>
      </c>
      <c r="BB58" s="4">
        <f t="shared" si="19"/>
        <v>1</v>
      </c>
    </row>
    <row r="59" spans="1:54" ht="13.5" customHeight="1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14"/>
      <c r="AT59" s="13"/>
      <c r="AU59" s="21">
        <v>3</v>
      </c>
      <c r="AV59" s="22" t="s">
        <v>8</v>
      </c>
      <c r="AW59" s="21">
        <v>3</v>
      </c>
      <c r="AX59" s="189"/>
      <c r="AY59" s="196"/>
      <c r="AZ59" s="4">
        <v>492</v>
      </c>
      <c r="BA59" s="4">
        <f t="shared" si="18"/>
        <v>3</v>
      </c>
      <c r="BB59" s="4">
        <f t="shared" si="19"/>
        <v>3</v>
      </c>
    </row>
    <row r="60" spans="1:54" ht="13.5" customHeight="1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68">
        <v>5</v>
      </c>
      <c r="AT60" s="195" t="str">
        <f>IF(ISBLANK(AS60),"",HLOOKUP(AS60,$E$2:$AE$3,2,FALSE))</f>
        <v>船越</v>
      </c>
      <c r="AU60" s="20">
        <v>1</v>
      </c>
      <c r="AV60" s="29" t="s">
        <v>2</v>
      </c>
      <c r="AW60" s="20">
        <v>1</v>
      </c>
      <c r="AX60" s="168">
        <v>6</v>
      </c>
      <c r="AY60" s="195" t="str">
        <f>IF(ISBLANK(AX60),"",HLOOKUP(AX60,$E$2:$AE$3,2,FALSE))</f>
        <v>明浜</v>
      </c>
      <c r="AZ60" s="4">
        <v>561</v>
      </c>
      <c r="BA60" s="4">
        <f t="shared" si="18"/>
        <v>1</v>
      </c>
      <c r="BB60" s="4">
        <f t="shared" si="19"/>
        <v>1</v>
      </c>
    </row>
    <row r="61" spans="1:54" ht="13.5" customHeight="1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167"/>
      <c r="AT61" s="191"/>
      <c r="AU61" s="19">
        <v>0</v>
      </c>
      <c r="AV61" s="22" t="s">
        <v>4</v>
      </c>
      <c r="AW61" s="19">
        <v>1</v>
      </c>
      <c r="AX61" s="167"/>
      <c r="AY61" s="191"/>
      <c r="AZ61" s="4">
        <v>562</v>
      </c>
      <c r="BA61" s="4">
        <f t="shared" si="18"/>
        <v>0</v>
      </c>
      <c r="BB61" s="4">
        <f t="shared" si="19"/>
        <v>1</v>
      </c>
    </row>
    <row r="62" spans="1:54" ht="13.5" customHeight="1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26"/>
      <c r="AT62" s="25"/>
      <c r="AU62" s="23">
        <v>0</v>
      </c>
      <c r="AV62" s="29" t="s">
        <v>4</v>
      </c>
      <c r="AW62" s="23">
        <v>3</v>
      </c>
      <c r="AX62" s="166">
        <v>7</v>
      </c>
      <c r="AY62" s="190" t="str">
        <f>IF(ISBLANK(AX62),"",HLOOKUP(AX62,$E$2:$AE$3,2,FALSE))</f>
        <v>ＴＡＤＯ
ひかり</v>
      </c>
      <c r="AZ62" s="4">
        <v>571</v>
      </c>
      <c r="BA62" s="4">
        <f t="shared" si="18"/>
        <v>0</v>
      </c>
      <c r="BB62" s="4">
        <f t="shared" si="19"/>
        <v>3</v>
      </c>
    </row>
    <row r="63" spans="1:54" ht="13.5" customHeight="1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8"/>
      <c r="AT63" s="27"/>
      <c r="AU63" s="19">
        <v>1</v>
      </c>
      <c r="AV63" s="6" t="s">
        <v>8</v>
      </c>
      <c r="AW63" s="19">
        <v>2</v>
      </c>
      <c r="AX63" s="167"/>
      <c r="AY63" s="191"/>
      <c r="AZ63" s="4">
        <v>572</v>
      </c>
      <c r="BA63" s="4">
        <f t="shared" si="18"/>
        <v>1</v>
      </c>
      <c r="BB63" s="4">
        <f t="shared" si="19"/>
        <v>2</v>
      </c>
    </row>
    <row r="64" spans="1:54" ht="13.5" customHeigh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6"/>
      <c r="AT64" s="25"/>
      <c r="AU64" s="23">
        <v>3</v>
      </c>
      <c r="AV64" s="24" t="s">
        <v>7</v>
      </c>
      <c r="AW64" s="23">
        <v>1</v>
      </c>
      <c r="AX64" s="166">
        <v>8</v>
      </c>
      <c r="AY64" s="190" t="str">
        <f>IF(ISBLANK(AX64),"",HLOOKUP(AX64,$E$2:$AE$3,2,FALSE))</f>
        <v>津久井</v>
      </c>
      <c r="AZ64" s="4">
        <v>581</v>
      </c>
      <c r="BA64" s="4">
        <f t="shared" si="18"/>
        <v>3</v>
      </c>
      <c r="BB64" s="4">
        <f t="shared" si="19"/>
        <v>1</v>
      </c>
    </row>
    <row r="65" spans="1:54" ht="13.5" customHeight="1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28"/>
      <c r="AT65" s="27"/>
      <c r="AU65" s="19">
        <v>4</v>
      </c>
      <c r="AV65" s="6" t="s">
        <v>8</v>
      </c>
      <c r="AW65" s="19">
        <v>0</v>
      </c>
      <c r="AX65" s="167"/>
      <c r="AY65" s="191"/>
      <c r="AZ65" s="4">
        <v>582</v>
      </c>
      <c r="BA65" s="4">
        <f t="shared" si="18"/>
        <v>4</v>
      </c>
      <c r="BB65" s="4">
        <f t="shared" si="19"/>
        <v>0</v>
      </c>
    </row>
    <row r="66" spans="1:54" ht="13.5" customHeight="1">
      <c r="A66" s="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26"/>
      <c r="AT66" s="25"/>
      <c r="AU66" s="23">
        <v>5</v>
      </c>
      <c r="AV66" s="29" t="s">
        <v>8</v>
      </c>
      <c r="AW66" s="23">
        <v>0</v>
      </c>
      <c r="AX66" s="166">
        <v>9</v>
      </c>
      <c r="AY66" s="190" t="str">
        <f>IF(ISBLANK(AX66),"",HLOOKUP(AX66,$E$2:$AE$3,2,FALSE))</f>
        <v>馬堀</v>
      </c>
      <c r="AZ66" s="4">
        <v>591</v>
      </c>
      <c r="BA66" s="4">
        <f t="shared" si="18"/>
        <v>5</v>
      </c>
      <c r="BB66" s="4">
        <f t="shared" si="19"/>
        <v>0</v>
      </c>
    </row>
    <row r="67" spans="1:54" ht="13.5" customHeight="1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4"/>
      <c r="AT67" s="13"/>
      <c r="AU67" s="21">
        <v>0</v>
      </c>
      <c r="AV67" s="22" t="s">
        <v>8</v>
      </c>
      <c r="AW67" s="21">
        <v>2</v>
      </c>
      <c r="AX67" s="189"/>
      <c r="AY67" s="196"/>
      <c r="AZ67" s="4">
        <v>592</v>
      </c>
      <c r="BA67" s="4">
        <f t="shared" si="18"/>
        <v>0</v>
      </c>
      <c r="BB67" s="4">
        <f t="shared" si="19"/>
        <v>2</v>
      </c>
    </row>
    <row r="68" spans="1:54" ht="13.5" customHeight="1">
      <c r="A68" s="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68">
        <v>6</v>
      </c>
      <c r="AT68" s="195" t="str">
        <f>IF(ISBLANK(AS68),"",HLOOKUP(AS68,$E$2:$AE$3,2,FALSE))</f>
        <v>明浜</v>
      </c>
      <c r="AU68" s="20">
        <v>1</v>
      </c>
      <c r="AV68" s="29" t="s">
        <v>4</v>
      </c>
      <c r="AW68" s="20">
        <v>4</v>
      </c>
      <c r="AX68" s="168">
        <v>7</v>
      </c>
      <c r="AY68" s="195" t="str">
        <f>IF(ISBLANK(AX68),"",HLOOKUP(AX68,$E$2:$AE$3,2,FALSE))</f>
        <v>ＴＡＤＯ
ひかり</v>
      </c>
      <c r="AZ68" s="4">
        <v>671</v>
      </c>
      <c r="BA68" s="4">
        <f t="shared" si="18"/>
        <v>1</v>
      </c>
      <c r="BB68" s="4">
        <f t="shared" si="19"/>
        <v>4</v>
      </c>
    </row>
    <row r="69" spans="1:54" ht="13.5" customHeight="1">
      <c r="A69" s="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67"/>
      <c r="AT69" s="191"/>
      <c r="AU69" s="19">
        <v>1</v>
      </c>
      <c r="AV69" s="6" t="s">
        <v>2</v>
      </c>
      <c r="AW69" s="19">
        <v>1</v>
      </c>
      <c r="AX69" s="167"/>
      <c r="AY69" s="191"/>
      <c r="AZ69" s="4">
        <v>672</v>
      </c>
      <c r="BA69" s="4">
        <f t="shared" si="18"/>
        <v>1</v>
      </c>
      <c r="BB69" s="4">
        <f t="shared" si="19"/>
        <v>1</v>
      </c>
    </row>
    <row r="70" spans="1:54" ht="13.5" customHeight="1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26"/>
      <c r="AT70" s="25"/>
      <c r="AU70" s="23">
        <v>3</v>
      </c>
      <c r="AV70" s="24" t="s">
        <v>7</v>
      </c>
      <c r="AW70" s="23">
        <v>1</v>
      </c>
      <c r="AX70" s="166">
        <v>8</v>
      </c>
      <c r="AY70" s="190" t="str">
        <f>IF(ISBLANK(AX70),"",HLOOKUP(AX70,$E$2:$AE$3,2,FALSE))</f>
        <v>津久井</v>
      </c>
      <c r="AZ70" s="4">
        <v>681</v>
      </c>
      <c r="BA70" s="4">
        <f t="shared" si="18"/>
        <v>3</v>
      </c>
      <c r="BB70" s="4">
        <f t="shared" si="19"/>
        <v>1</v>
      </c>
    </row>
    <row r="71" spans="1:54" ht="13.5" customHeight="1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28"/>
      <c r="AT71" s="27"/>
      <c r="AU71" s="19">
        <v>3</v>
      </c>
      <c r="AV71" s="6" t="s">
        <v>6</v>
      </c>
      <c r="AW71" s="19">
        <v>0</v>
      </c>
      <c r="AX71" s="167"/>
      <c r="AY71" s="191"/>
      <c r="AZ71" s="4">
        <v>682</v>
      </c>
      <c r="BA71" s="4">
        <f t="shared" si="18"/>
        <v>3</v>
      </c>
      <c r="BB71" s="4">
        <f t="shared" si="19"/>
        <v>0</v>
      </c>
    </row>
    <row r="72" spans="1:54" ht="13.5" customHeight="1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26"/>
      <c r="AT72" s="25"/>
      <c r="AU72" s="23">
        <v>4</v>
      </c>
      <c r="AV72" s="24" t="s">
        <v>5</v>
      </c>
      <c r="AW72" s="23">
        <v>0</v>
      </c>
      <c r="AX72" s="166">
        <v>9</v>
      </c>
      <c r="AY72" s="190" t="str">
        <f>IF(ISBLANK(AX72),"",HLOOKUP(AX72,$E$2:$AE$3,2,FALSE))</f>
        <v>馬堀</v>
      </c>
      <c r="AZ72" s="4">
        <v>691</v>
      </c>
      <c r="BA72" s="4">
        <f t="shared" ref="BA72:BA79" si="20">IF(AU72&lt;&gt;"",AU72,"")</f>
        <v>4</v>
      </c>
      <c r="BB72" s="4">
        <f t="shared" ref="BB72:BB79" si="21">IF(AW72&lt;&gt;"",AW72,"")</f>
        <v>0</v>
      </c>
    </row>
    <row r="73" spans="1:54" ht="13.5" customHeight="1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4"/>
      <c r="AT73" s="13"/>
      <c r="AU73" s="21">
        <v>5</v>
      </c>
      <c r="AV73" s="22" t="s">
        <v>4</v>
      </c>
      <c r="AW73" s="21">
        <v>1</v>
      </c>
      <c r="AX73" s="189"/>
      <c r="AY73" s="196"/>
      <c r="AZ73" s="4">
        <v>692</v>
      </c>
      <c r="BA73" s="4">
        <f t="shared" si="20"/>
        <v>5</v>
      </c>
      <c r="BB73" s="4">
        <f t="shared" si="21"/>
        <v>1</v>
      </c>
    </row>
    <row r="74" spans="1:54" ht="13.5" customHeight="1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168">
        <v>7</v>
      </c>
      <c r="AT74" s="195" t="str">
        <f>IF(ISBLANK(AS74),"",HLOOKUP(AS74,$E$2:$AE$3,2,FALSE))</f>
        <v>ＴＡＤＯ
ひかり</v>
      </c>
      <c r="AU74" s="20">
        <v>2</v>
      </c>
      <c r="AV74" s="11" t="s">
        <v>3</v>
      </c>
      <c r="AW74" s="20">
        <v>0</v>
      </c>
      <c r="AX74" s="168">
        <v>8</v>
      </c>
      <c r="AY74" s="195" t="str">
        <f>IF(ISBLANK(AX74),"",HLOOKUP(AX74,$E$2:$AE$3,2,FALSE))</f>
        <v>津久井</v>
      </c>
      <c r="AZ74" s="4">
        <v>781</v>
      </c>
      <c r="BA74" s="4">
        <f t="shared" si="20"/>
        <v>2</v>
      </c>
      <c r="BB74" s="4">
        <f t="shared" si="21"/>
        <v>0</v>
      </c>
    </row>
    <row r="75" spans="1:54" ht="13.5" customHeight="1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167"/>
      <c r="AT75" s="191"/>
      <c r="AU75" s="19">
        <v>4</v>
      </c>
      <c r="AV75" s="6" t="s">
        <v>2</v>
      </c>
      <c r="AW75" s="19">
        <v>0</v>
      </c>
      <c r="AX75" s="167"/>
      <c r="AY75" s="191"/>
      <c r="AZ75" s="4">
        <v>782</v>
      </c>
      <c r="BA75" s="4">
        <f t="shared" si="20"/>
        <v>4</v>
      </c>
      <c r="BB75" s="4">
        <f t="shared" si="21"/>
        <v>0</v>
      </c>
    </row>
    <row r="76" spans="1:54" ht="13.5" customHeight="1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18"/>
      <c r="AT76" s="17"/>
      <c r="AU76" s="16">
        <v>1</v>
      </c>
      <c r="AV76" s="11" t="s">
        <v>1</v>
      </c>
      <c r="AW76" s="15">
        <v>0</v>
      </c>
      <c r="AX76" s="166">
        <v>9</v>
      </c>
      <c r="AY76" s="190" t="str">
        <f>IF(ISBLANK(AX76),"",HLOOKUP(AX76,$E$2:$AE$3,2,FALSE))</f>
        <v>馬堀</v>
      </c>
      <c r="AZ76" s="4">
        <v>791</v>
      </c>
      <c r="BA76" s="4">
        <f t="shared" si="20"/>
        <v>1</v>
      </c>
      <c r="BB76" s="4">
        <f t="shared" si="21"/>
        <v>0</v>
      </c>
    </row>
    <row r="77" spans="1:54" ht="13.5" customHeight="1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14"/>
      <c r="AT77" s="13"/>
      <c r="AU77" s="7">
        <v>4</v>
      </c>
      <c r="AV77" s="6" t="s">
        <v>0</v>
      </c>
      <c r="AW77" s="5">
        <v>1</v>
      </c>
      <c r="AX77" s="189"/>
      <c r="AY77" s="196"/>
      <c r="AZ77" s="4">
        <v>792</v>
      </c>
      <c r="BA77" s="4">
        <f t="shared" si="20"/>
        <v>4</v>
      </c>
      <c r="BB77" s="4">
        <f t="shared" si="21"/>
        <v>1</v>
      </c>
    </row>
    <row r="78" spans="1:54" ht="13.5" customHeight="1">
      <c r="A78" s="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168">
        <v>8</v>
      </c>
      <c r="AT78" s="195" t="str">
        <f>IF(ISBLANK(AS78),"",HLOOKUP(AS78,$E$2:$AE$3,2,FALSE))</f>
        <v>津久井</v>
      </c>
      <c r="AU78" s="12">
        <v>2</v>
      </c>
      <c r="AV78" s="11" t="s">
        <v>0</v>
      </c>
      <c r="AW78" s="10">
        <v>2</v>
      </c>
      <c r="AX78" s="168">
        <v>9</v>
      </c>
      <c r="AY78" s="195" t="str">
        <f>IF(ISBLANK(AX78),"",HLOOKUP(AX78,$E$2:$AE$3,2,FALSE))</f>
        <v>馬堀</v>
      </c>
      <c r="AZ78" s="4">
        <v>891</v>
      </c>
      <c r="BA78" s="4">
        <f t="shared" si="20"/>
        <v>2</v>
      </c>
      <c r="BB78" s="4">
        <f t="shared" si="21"/>
        <v>2</v>
      </c>
    </row>
    <row r="79" spans="1:54" ht="13.5" customHeight="1">
      <c r="A79" s="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189"/>
      <c r="AT79" s="196"/>
      <c r="AU79" s="7">
        <v>1</v>
      </c>
      <c r="AV79" s="6" t="s">
        <v>0</v>
      </c>
      <c r="AW79" s="5">
        <v>3</v>
      </c>
      <c r="AX79" s="189"/>
      <c r="AY79" s="196"/>
      <c r="AZ79" s="4">
        <v>892</v>
      </c>
      <c r="BA79" s="4">
        <f t="shared" si="20"/>
        <v>1</v>
      </c>
      <c r="BB79" s="4">
        <f t="shared" si="21"/>
        <v>3</v>
      </c>
    </row>
    <row r="80" spans="1:5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sheetProtection password="CF1F" sheet="1" objects="1" scenarios="1"/>
  <mergeCells count="293">
    <mergeCell ref="AY74:AY75"/>
    <mergeCell ref="AY76:AY77"/>
    <mergeCell ref="AY78:AY79"/>
    <mergeCell ref="AY60:AY61"/>
    <mergeCell ref="AY62:AY63"/>
    <mergeCell ref="AY64:AY65"/>
    <mergeCell ref="AY66:AY67"/>
    <mergeCell ref="AY68:AY69"/>
    <mergeCell ref="AS68:AS69"/>
    <mergeCell ref="AS74:AS75"/>
    <mergeCell ref="AX74:AX75"/>
    <mergeCell ref="AS78:AS79"/>
    <mergeCell ref="AX76:AX77"/>
    <mergeCell ref="AX78:AX79"/>
    <mergeCell ref="AT50:AT51"/>
    <mergeCell ref="AT60:AT61"/>
    <mergeCell ref="AT68:AT69"/>
    <mergeCell ref="AT74:AT75"/>
    <mergeCell ref="AT78:AT79"/>
    <mergeCell ref="AS50:AS51"/>
    <mergeCell ref="AS60:AS61"/>
    <mergeCell ref="AY52:AY53"/>
    <mergeCell ref="AY54:AY55"/>
    <mergeCell ref="AY56:AY57"/>
    <mergeCell ref="AY58:AY59"/>
    <mergeCell ref="AY70:AY71"/>
    <mergeCell ref="AX72:AX73"/>
    <mergeCell ref="AX62:AX63"/>
    <mergeCell ref="AX64:AX65"/>
    <mergeCell ref="AX66:AX67"/>
    <mergeCell ref="AY72:AY73"/>
    <mergeCell ref="AX70:AX71"/>
    <mergeCell ref="AX60:AX61"/>
    <mergeCell ref="AX68:AX69"/>
    <mergeCell ref="AX52:AX53"/>
    <mergeCell ref="AX54:AX55"/>
    <mergeCell ref="AX56:AX57"/>
    <mergeCell ref="AX58:AX59"/>
    <mergeCell ref="AX46:AX47"/>
    <mergeCell ref="AX48:AX49"/>
    <mergeCell ref="AY38:AY39"/>
    <mergeCell ref="AY42:AY43"/>
    <mergeCell ref="AY40:AY41"/>
    <mergeCell ref="AY44:AY45"/>
    <mergeCell ref="AY46:AY47"/>
    <mergeCell ref="AY48:AY49"/>
    <mergeCell ref="AY50:AY51"/>
    <mergeCell ref="AX50:AX51"/>
    <mergeCell ref="AX44:AX45"/>
    <mergeCell ref="AO20:AO21"/>
    <mergeCell ref="AO22:AO23"/>
    <mergeCell ref="AO24:AO25"/>
    <mergeCell ref="AT38:AT39"/>
    <mergeCell ref="AX38:AX39"/>
    <mergeCell ref="AX40:AX41"/>
    <mergeCell ref="AX42:AX43"/>
    <mergeCell ref="AX16:AX17"/>
    <mergeCell ref="AX18:AX19"/>
    <mergeCell ref="AT20:AT21"/>
    <mergeCell ref="AT22:AT23"/>
    <mergeCell ref="AS16:AS17"/>
    <mergeCell ref="AS18:AS19"/>
    <mergeCell ref="AS20:AS21"/>
    <mergeCell ref="AS22:AS23"/>
    <mergeCell ref="AP18:AP19"/>
    <mergeCell ref="AP20:AP21"/>
    <mergeCell ref="AP22:AP23"/>
    <mergeCell ref="AP24:AP25"/>
    <mergeCell ref="AS38:AS39"/>
    <mergeCell ref="AS28:AS29"/>
    <mergeCell ref="AS30:AS31"/>
    <mergeCell ref="AX28:AX29"/>
    <mergeCell ref="AX30:AX31"/>
    <mergeCell ref="AY34:AY35"/>
    <mergeCell ref="AY36:AY37"/>
    <mergeCell ref="AS32:AS33"/>
    <mergeCell ref="AS34:AS35"/>
    <mergeCell ref="AS36:AS37"/>
    <mergeCell ref="AT32:AT33"/>
    <mergeCell ref="AT34:AT35"/>
    <mergeCell ref="AI20:AI21"/>
    <mergeCell ref="AI22:AI23"/>
    <mergeCell ref="AI24:AI25"/>
    <mergeCell ref="AJ20:AJ21"/>
    <mergeCell ref="AJ22:AJ23"/>
    <mergeCell ref="AJ24:AJ25"/>
    <mergeCell ref="AT36:AT37"/>
    <mergeCell ref="AX32:AX33"/>
    <mergeCell ref="AX34:AX35"/>
    <mergeCell ref="AX36:AX37"/>
    <mergeCell ref="AT28:AT29"/>
    <mergeCell ref="AT30:AT31"/>
    <mergeCell ref="AL20:AL21"/>
    <mergeCell ref="AL22:AL23"/>
    <mergeCell ref="AL24:AL25"/>
    <mergeCell ref="AM20:AM21"/>
    <mergeCell ref="AM22:AM23"/>
    <mergeCell ref="AY12:AY13"/>
    <mergeCell ref="AY14:AY15"/>
    <mergeCell ref="AY16:AY17"/>
    <mergeCell ref="AY18:AY19"/>
    <mergeCell ref="AY28:AY29"/>
    <mergeCell ref="AY30:AY31"/>
    <mergeCell ref="AY32:AY33"/>
    <mergeCell ref="C24:C25"/>
    <mergeCell ref="AG22:AG23"/>
    <mergeCell ref="AG24:AG25"/>
    <mergeCell ref="AY20:AY21"/>
    <mergeCell ref="AX20:AX21"/>
    <mergeCell ref="AY22:AY23"/>
    <mergeCell ref="AT24:AT25"/>
    <mergeCell ref="AS24:AS25"/>
    <mergeCell ref="AS26:AS27"/>
    <mergeCell ref="AY24:AY25"/>
    <mergeCell ref="AY26:AY27"/>
    <mergeCell ref="AX22:AX23"/>
    <mergeCell ref="AT26:AT27"/>
    <mergeCell ref="AX24:AX25"/>
    <mergeCell ref="AX26:AX27"/>
    <mergeCell ref="AM24:AM25"/>
    <mergeCell ref="AK20:AK21"/>
    <mergeCell ref="AK22:AK23"/>
    <mergeCell ref="AK24:AK25"/>
    <mergeCell ref="AN20:AN21"/>
    <mergeCell ref="AN22:AN23"/>
    <mergeCell ref="AN24:AN25"/>
    <mergeCell ref="AF22:AF23"/>
    <mergeCell ref="AF24:AF25"/>
    <mergeCell ref="AG12:AG13"/>
    <mergeCell ref="AG16:AG17"/>
    <mergeCell ref="AG18:AG19"/>
    <mergeCell ref="AG20:AG21"/>
    <mergeCell ref="AS14:AS15"/>
    <mergeCell ref="AJ18:AJ19"/>
    <mergeCell ref="AP16:AP17"/>
    <mergeCell ref="AJ12:AJ13"/>
    <mergeCell ref="AK12:AK13"/>
    <mergeCell ref="AL12:AL13"/>
    <mergeCell ref="AM12:AM13"/>
    <mergeCell ref="AN12:AN13"/>
    <mergeCell ref="AK14:AK15"/>
    <mergeCell ref="AK16:AK17"/>
    <mergeCell ref="AM14:AM15"/>
    <mergeCell ref="AN18:AN19"/>
    <mergeCell ref="AO16:AO17"/>
    <mergeCell ref="AO18:AO19"/>
    <mergeCell ref="AK18:AK19"/>
    <mergeCell ref="B22:B23"/>
    <mergeCell ref="B24:B25"/>
    <mergeCell ref="AT10:AT11"/>
    <mergeCell ref="AT12:AT13"/>
    <mergeCell ref="AT14:AT15"/>
    <mergeCell ref="AT16:AT17"/>
    <mergeCell ref="AT18:AT19"/>
    <mergeCell ref="AF12:AF13"/>
    <mergeCell ref="AF14:AF15"/>
    <mergeCell ref="AF16:AF17"/>
    <mergeCell ref="AF18:AF19"/>
    <mergeCell ref="AH22:AH23"/>
    <mergeCell ref="AH24:AH25"/>
    <mergeCell ref="AH12:AH13"/>
    <mergeCell ref="AH14:AH15"/>
    <mergeCell ref="AH16:AH17"/>
    <mergeCell ref="AH18:AH19"/>
    <mergeCell ref="N14:P15"/>
    <mergeCell ref="Q16:S17"/>
    <mergeCell ref="T18:V19"/>
    <mergeCell ref="Z22:AB23"/>
    <mergeCell ref="AC24:AE25"/>
    <mergeCell ref="AF10:AF11"/>
    <mergeCell ref="C22:C23"/>
    <mergeCell ref="W20:Y21"/>
    <mergeCell ref="AF8:AF9"/>
    <mergeCell ref="AG8:AG9"/>
    <mergeCell ref="AH8:AH9"/>
    <mergeCell ref="AI8:AI9"/>
    <mergeCell ref="AH10:AH11"/>
    <mergeCell ref="AI10:AI11"/>
    <mergeCell ref="AF20:AF21"/>
    <mergeCell ref="AS8:AS9"/>
    <mergeCell ref="AH20:AH21"/>
    <mergeCell ref="AG14:AG15"/>
    <mergeCell ref="AM10:AM11"/>
    <mergeCell ref="AN10:AN11"/>
    <mergeCell ref="AS10:AS11"/>
    <mergeCell ref="AO10:AO11"/>
    <mergeCell ref="AP10:AP11"/>
    <mergeCell ref="AO12:AO13"/>
    <mergeCell ref="AP12:AP13"/>
    <mergeCell ref="AJ14:AJ15"/>
    <mergeCell ref="AJ16:AJ17"/>
    <mergeCell ref="AL14:AL15"/>
    <mergeCell ref="AL16:AL17"/>
    <mergeCell ref="AN14:AN15"/>
    <mergeCell ref="AN16:AN17"/>
    <mergeCell ref="AG10:AG11"/>
    <mergeCell ref="AM16:AM17"/>
    <mergeCell ref="AM18:AM19"/>
    <mergeCell ref="AL18:AL19"/>
    <mergeCell ref="AJ8:AJ9"/>
    <mergeCell ref="C14:C15"/>
    <mergeCell ref="C16:C17"/>
    <mergeCell ref="C18:C19"/>
    <mergeCell ref="K12:M13"/>
    <mergeCell ref="AI14:AI15"/>
    <mergeCell ref="AI16:AI17"/>
    <mergeCell ref="AI18:AI19"/>
    <mergeCell ref="AJ10:AJ11"/>
    <mergeCell ref="W5:Y5"/>
    <mergeCell ref="Z5:AB5"/>
    <mergeCell ref="AC5:AE5"/>
    <mergeCell ref="AZ7:BB7"/>
    <mergeCell ref="Z7:AB7"/>
    <mergeCell ref="W7:Y7"/>
    <mergeCell ref="AS7:AT7"/>
    <mergeCell ref="AX7:AY7"/>
    <mergeCell ref="AC7:AE7"/>
    <mergeCell ref="BD6:BJ6"/>
    <mergeCell ref="BF7:BH7"/>
    <mergeCell ref="AF6:AM6"/>
    <mergeCell ref="AO6:AP6"/>
    <mergeCell ref="BK7:BM7"/>
    <mergeCell ref="AU7:AW7"/>
    <mergeCell ref="AS6:AY6"/>
    <mergeCell ref="Z2:AB2"/>
    <mergeCell ref="Z3:AB3"/>
    <mergeCell ref="AC3:AE3"/>
    <mergeCell ref="W4:Y4"/>
    <mergeCell ref="W2:Y2"/>
    <mergeCell ref="T3:V3"/>
    <mergeCell ref="W3:Y3"/>
    <mergeCell ref="T2:V2"/>
    <mergeCell ref="AC2:AE2"/>
    <mergeCell ref="AC4:AE4"/>
    <mergeCell ref="N4:P4"/>
    <mergeCell ref="Q4:S4"/>
    <mergeCell ref="T4:V4"/>
    <mergeCell ref="Z4:AB4"/>
    <mergeCell ref="E2:G2"/>
    <mergeCell ref="H2:J2"/>
    <mergeCell ref="K2:M2"/>
    <mergeCell ref="N2:P2"/>
    <mergeCell ref="Q2:S2"/>
    <mergeCell ref="N7:P7"/>
    <mergeCell ref="Q7:S7"/>
    <mergeCell ref="T7:V7"/>
    <mergeCell ref="E3:G3"/>
    <mergeCell ref="H3:J3"/>
    <mergeCell ref="K3:M3"/>
    <mergeCell ref="N3:P3"/>
    <mergeCell ref="Q3:S3"/>
    <mergeCell ref="K4:M4"/>
    <mergeCell ref="T5:V5"/>
    <mergeCell ref="AY8:AY9"/>
    <mergeCell ref="AY10:AY11"/>
    <mergeCell ref="AP8:AP9"/>
    <mergeCell ref="AK8:AK9"/>
    <mergeCell ref="AL8:AL9"/>
    <mergeCell ref="AM8:AM9"/>
    <mergeCell ref="B10:B11"/>
    <mergeCell ref="B12:B13"/>
    <mergeCell ref="B14:B15"/>
    <mergeCell ref="AX10:AX11"/>
    <mergeCell ref="AN8:AN9"/>
    <mergeCell ref="AO8:AO9"/>
    <mergeCell ref="AX8:AX9"/>
    <mergeCell ref="C8:C9"/>
    <mergeCell ref="C10:C11"/>
    <mergeCell ref="AT8:AT9"/>
    <mergeCell ref="AX12:AX13"/>
    <mergeCell ref="AX14:AX15"/>
    <mergeCell ref="AP14:AP15"/>
    <mergeCell ref="AO14:AO15"/>
    <mergeCell ref="AK10:AK11"/>
    <mergeCell ref="AL10:AL11"/>
    <mergeCell ref="AI12:AI13"/>
    <mergeCell ref="AS12:AS13"/>
    <mergeCell ref="B16:B17"/>
    <mergeCell ref="K7:M7"/>
    <mergeCell ref="C5:J5"/>
    <mergeCell ref="C20:C21"/>
    <mergeCell ref="E8:G9"/>
    <mergeCell ref="H10:J11"/>
    <mergeCell ref="A4:A5"/>
    <mergeCell ref="E4:G4"/>
    <mergeCell ref="H4:J4"/>
    <mergeCell ref="B6:B7"/>
    <mergeCell ref="E7:G7"/>
    <mergeCell ref="H7:J7"/>
    <mergeCell ref="B8:B9"/>
    <mergeCell ref="B18:B19"/>
    <mergeCell ref="B20:B21"/>
    <mergeCell ref="C12:C13"/>
  </mergeCells>
  <phoneticPr fontId="3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2"/>
  <sheetViews>
    <sheetView showGridLines="0" zoomScale="90" zoomScaleNormal="90" zoomScaleSheetLayoutView="85" workbookViewId="0">
      <selection activeCell="AW80" sqref="AW80"/>
    </sheetView>
  </sheetViews>
  <sheetFormatPr defaultRowHeight="27.95" customHeight="1"/>
  <cols>
    <col min="1" max="1" width="5.5" style="3" bestFit="1" customWidth="1"/>
    <col min="2" max="2" width="2.5" style="1" bestFit="1" customWidth="1"/>
    <col min="3" max="3" width="10.625" style="1" customWidth="1"/>
    <col min="4" max="4" width="5.5" style="1" bestFit="1" customWidth="1"/>
    <col min="5" max="31" width="3.625" style="1" customWidth="1"/>
    <col min="32" max="42" width="6" style="1" customWidth="1"/>
    <col min="43" max="43" width="2.5" style="1" customWidth="1"/>
    <col min="44" max="44" width="2.625" style="1" customWidth="1"/>
    <col min="45" max="45" width="0.625" style="3" customWidth="1"/>
    <col min="46" max="46" width="15.625" style="2" customWidth="1"/>
    <col min="47" max="47" width="3.75" style="3" customWidth="1"/>
    <col min="48" max="48" width="2.75" style="3" customWidth="1"/>
    <col min="49" max="49" width="3.75" style="3" customWidth="1"/>
    <col min="50" max="50" width="1" style="3" customWidth="1"/>
    <col min="51" max="51" width="15.625" style="2" customWidth="1"/>
    <col min="52" max="52" width="1.875" style="1" customWidth="1"/>
    <col min="53" max="53" width="1.625" style="1" customWidth="1"/>
    <col min="54" max="54" width="3.25" style="1" customWidth="1"/>
    <col min="55" max="55" width="5.625" style="1" customWidth="1"/>
    <col min="56" max="56" width="3.125" style="1" hidden="1" customWidth="1"/>
    <col min="57" max="57" width="15.625" style="1" hidden="1" customWidth="1"/>
    <col min="58" max="58" width="4.125" style="1" hidden="1" customWidth="1"/>
    <col min="59" max="59" width="2.5" style="1" hidden="1" customWidth="1"/>
    <col min="60" max="60" width="4.125" style="1" hidden="1" customWidth="1"/>
    <col min="61" max="61" width="3.125" style="1" hidden="1" customWidth="1"/>
    <col min="62" max="62" width="15.625" style="1" hidden="1" customWidth="1"/>
    <col min="63" max="63" width="4.5" style="1" hidden="1" customWidth="1"/>
    <col min="64" max="65" width="5.625" style="1" hidden="1" customWidth="1"/>
    <col min="66" max="16384" width="9" style="1"/>
  </cols>
  <sheetData>
    <row r="1" spans="1:65" ht="14.25" customHeight="1">
      <c r="A1" s="9"/>
      <c r="B1" s="8"/>
      <c r="C1" s="8"/>
      <c r="D1" s="8"/>
      <c r="E1" s="12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9"/>
      <c r="AT1" s="110"/>
      <c r="AU1" s="9"/>
      <c r="AV1" s="9"/>
      <c r="AW1" s="9"/>
      <c r="AX1" s="9"/>
      <c r="AY1" s="110"/>
      <c r="AZ1" s="8"/>
      <c r="BA1" s="8"/>
      <c r="BB1" s="8"/>
    </row>
    <row r="2" spans="1:65" ht="14.25" customHeight="1">
      <c r="A2" s="9"/>
      <c r="B2" s="8"/>
      <c r="C2" s="8"/>
      <c r="D2" s="8"/>
      <c r="E2" s="169">
        <v>1</v>
      </c>
      <c r="F2" s="169"/>
      <c r="G2" s="169"/>
      <c r="H2" s="169">
        <v>2</v>
      </c>
      <c r="I2" s="169"/>
      <c r="J2" s="169"/>
      <c r="K2" s="169">
        <v>3</v>
      </c>
      <c r="L2" s="169"/>
      <c r="M2" s="169"/>
      <c r="N2" s="169">
        <v>4</v>
      </c>
      <c r="O2" s="169"/>
      <c r="P2" s="169"/>
      <c r="Q2" s="169">
        <v>5</v>
      </c>
      <c r="R2" s="169"/>
      <c r="S2" s="169"/>
      <c r="T2" s="169">
        <v>6</v>
      </c>
      <c r="U2" s="169"/>
      <c r="V2" s="169"/>
      <c r="W2" s="169">
        <v>7</v>
      </c>
      <c r="X2" s="169"/>
      <c r="Y2" s="169"/>
      <c r="Z2" s="169">
        <v>8</v>
      </c>
      <c r="AA2" s="169"/>
      <c r="AB2" s="169"/>
      <c r="AC2" s="169">
        <v>9</v>
      </c>
      <c r="AD2" s="169"/>
      <c r="AE2" s="169"/>
      <c r="AF2" s="29"/>
      <c r="AG2" s="29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  <c r="AT2" s="110"/>
      <c r="AU2" s="9"/>
      <c r="AV2" s="9"/>
      <c r="AW2" s="9"/>
      <c r="AX2" s="9"/>
      <c r="AY2" s="110"/>
      <c r="AZ2" s="8"/>
      <c r="BA2" s="8"/>
      <c r="BB2" s="8"/>
    </row>
    <row r="3" spans="1:65" s="2" customFormat="1" ht="30" customHeight="1">
      <c r="A3" s="110"/>
      <c r="B3" s="110"/>
      <c r="C3" s="116"/>
      <c r="D3" s="116"/>
      <c r="E3" s="170" t="s">
        <v>60</v>
      </c>
      <c r="F3" s="170"/>
      <c r="G3" s="170"/>
      <c r="H3" s="170" t="s">
        <v>59</v>
      </c>
      <c r="I3" s="170"/>
      <c r="J3" s="170"/>
      <c r="K3" s="170" t="s">
        <v>58</v>
      </c>
      <c r="L3" s="170"/>
      <c r="M3" s="170"/>
      <c r="N3" s="170" t="s">
        <v>57</v>
      </c>
      <c r="O3" s="170"/>
      <c r="P3" s="170"/>
      <c r="Q3" s="170" t="s">
        <v>56</v>
      </c>
      <c r="R3" s="170"/>
      <c r="S3" s="170"/>
      <c r="T3" s="170" t="s">
        <v>55</v>
      </c>
      <c r="U3" s="170"/>
      <c r="V3" s="170"/>
      <c r="W3" s="170" t="s">
        <v>54</v>
      </c>
      <c r="X3" s="170"/>
      <c r="Y3" s="170"/>
      <c r="Z3" s="170" t="s">
        <v>53</v>
      </c>
      <c r="AA3" s="170"/>
      <c r="AB3" s="170"/>
      <c r="AC3" s="170" t="s">
        <v>52</v>
      </c>
      <c r="AD3" s="170"/>
      <c r="AE3" s="170"/>
      <c r="AF3" s="127"/>
      <c r="AG3" s="126"/>
      <c r="AH3" s="126"/>
      <c r="AI3" s="126"/>
      <c r="AJ3" s="125"/>
      <c r="AK3" s="124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65" s="2" customFormat="1" ht="20.100000000000001" customHeight="1">
      <c r="A4" s="155"/>
      <c r="B4" s="110"/>
      <c r="C4" s="123"/>
      <c r="D4" s="123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12"/>
      <c r="AG4" s="112"/>
      <c r="AH4" s="110"/>
      <c r="AI4" s="110"/>
      <c r="AJ4" s="110"/>
      <c r="AK4" s="110"/>
      <c r="AL4" s="110"/>
      <c r="AM4" s="110"/>
      <c r="AN4" s="110"/>
      <c r="AO4" s="122"/>
      <c r="AP4" s="121"/>
      <c r="AQ4" s="110"/>
      <c r="AR4" s="110"/>
      <c r="AS4" s="117"/>
      <c r="AT4" s="116"/>
      <c r="AU4" s="116"/>
      <c r="AV4" s="116"/>
      <c r="AW4" s="116"/>
      <c r="AX4" s="116"/>
      <c r="AY4" s="116"/>
      <c r="AZ4" s="116"/>
      <c r="BA4" s="116"/>
      <c r="BB4" s="110"/>
    </row>
    <row r="5" spans="1:65" s="2" customFormat="1" ht="20.100000000000001" customHeight="1">
      <c r="A5" s="155"/>
      <c r="B5" s="110"/>
      <c r="C5" s="146" t="s">
        <v>38</v>
      </c>
      <c r="D5" s="146"/>
      <c r="E5" s="146"/>
      <c r="F5" s="146"/>
      <c r="G5" s="146"/>
      <c r="H5" s="146"/>
      <c r="I5" s="146"/>
      <c r="J5" s="146"/>
      <c r="K5" s="120"/>
      <c r="L5" s="120"/>
      <c r="M5" s="120"/>
      <c r="N5" s="120"/>
      <c r="O5" s="120"/>
      <c r="P5" s="120"/>
      <c r="Q5" s="120"/>
      <c r="R5" s="120"/>
      <c r="S5" s="120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19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0"/>
      <c r="AR5" s="110"/>
      <c r="AS5" s="117"/>
      <c r="AT5" s="116"/>
      <c r="AU5" s="116"/>
      <c r="AV5" s="116"/>
      <c r="AW5" s="116"/>
      <c r="AX5" s="116"/>
      <c r="AY5" s="116"/>
      <c r="AZ5" s="116"/>
      <c r="BA5" s="116"/>
      <c r="BB5" s="110"/>
    </row>
    <row r="6" spans="1:65" s="2" customFormat="1" ht="20.100000000000001" customHeight="1">
      <c r="A6" s="109"/>
      <c r="B6" s="157"/>
      <c r="C6" s="115"/>
      <c r="D6" s="115"/>
      <c r="E6" s="113">
        <v>1</v>
      </c>
      <c r="F6" s="113"/>
      <c r="G6" s="113"/>
      <c r="H6" s="114">
        <v>2</v>
      </c>
      <c r="I6" s="114"/>
      <c r="J6" s="114"/>
      <c r="K6" s="113">
        <v>3</v>
      </c>
      <c r="L6" s="113"/>
      <c r="M6" s="113"/>
      <c r="N6" s="113">
        <v>4</v>
      </c>
      <c r="O6" s="113"/>
      <c r="P6" s="113"/>
      <c r="Q6" s="113">
        <v>5</v>
      </c>
      <c r="R6" s="113"/>
      <c r="S6" s="113"/>
      <c r="T6" s="113">
        <v>6</v>
      </c>
      <c r="U6" s="113"/>
      <c r="V6" s="113"/>
      <c r="W6" s="113">
        <v>7</v>
      </c>
      <c r="X6" s="113"/>
      <c r="Y6" s="113"/>
      <c r="Z6" s="113">
        <v>8</v>
      </c>
      <c r="AA6" s="113"/>
      <c r="AB6" s="113"/>
      <c r="AC6" s="113">
        <v>9</v>
      </c>
      <c r="AD6" s="113"/>
      <c r="AE6" s="112"/>
      <c r="AF6" s="175" t="s">
        <v>51</v>
      </c>
      <c r="AG6" s="175"/>
      <c r="AH6" s="175"/>
      <c r="AI6" s="175"/>
      <c r="AJ6" s="175"/>
      <c r="AK6" s="175"/>
      <c r="AL6" s="175"/>
      <c r="AM6" s="175"/>
      <c r="AN6" s="110"/>
      <c r="AO6" s="176">
        <f ca="1">NOW()</f>
        <v>43052.348220023145</v>
      </c>
      <c r="AP6" s="176"/>
      <c r="AQ6" s="111"/>
      <c r="AR6" s="110"/>
      <c r="AS6" s="182" t="s">
        <v>36</v>
      </c>
      <c r="AT6" s="182"/>
      <c r="AU6" s="182"/>
      <c r="AV6" s="182"/>
      <c r="AW6" s="182"/>
      <c r="AX6" s="182"/>
      <c r="AY6" s="182"/>
      <c r="AZ6" s="110"/>
      <c r="BA6" s="110"/>
      <c r="BB6" s="110"/>
      <c r="BD6" s="171" t="s">
        <v>35</v>
      </c>
      <c r="BE6" s="171"/>
      <c r="BF6" s="171"/>
      <c r="BG6" s="171"/>
      <c r="BH6" s="171"/>
      <c r="BI6" s="171"/>
      <c r="BJ6" s="171"/>
    </row>
    <row r="7" spans="1:65" s="3" customFormat="1" ht="30" customHeight="1" thickBot="1">
      <c r="A7" s="109"/>
      <c r="B7" s="158"/>
      <c r="C7" s="108" t="s">
        <v>50</v>
      </c>
      <c r="D7" s="107"/>
      <c r="E7" s="143" t="str">
        <f>IF(ISBLANK(E3),"",E3)</f>
        <v>城北</v>
      </c>
      <c r="F7" s="144"/>
      <c r="G7" s="145"/>
      <c r="H7" s="144" t="str">
        <f>IF(ISBLANK(H3),"",H3)</f>
        <v>佐野</v>
      </c>
      <c r="I7" s="144"/>
      <c r="J7" s="145"/>
      <c r="K7" s="143" t="str">
        <f>IF(ISBLANK(K3),"",K3)</f>
        <v>高坂Ａ</v>
      </c>
      <c r="L7" s="144"/>
      <c r="M7" s="145"/>
      <c r="N7" s="143" t="str">
        <f>IF(ISBLANK(N3),"",N3)</f>
        <v>ラガッツオ</v>
      </c>
      <c r="O7" s="144"/>
      <c r="P7" s="145"/>
      <c r="Q7" s="143" t="str">
        <f>IF(ISBLANK(Q3),"",Q3)</f>
        <v>長井</v>
      </c>
      <c r="R7" s="144"/>
      <c r="S7" s="145"/>
      <c r="T7" s="143" t="str">
        <f>IF(ISBLANK(T3),"",T3)</f>
        <v>スワ</v>
      </c>
      <c r="U7" s="144"/>
      <c r="V7" s="145"/>
      <c r="W7" s="143" t="str">
        <f>IF(ISBLANK(W3),"",W3)</f>
        <v>鴨居</v>
      </c>
      <c r="X7" s="144"/>
      <c r="Y7" s="145"/>
      <c r="Z7" s="143" t="str">
        <f>IF(ISBLANK(Z3),"",Z3)</f>
        <v>大楠
キング</v>
      </c>
      <c r="AA7" s="144"/>
      <c r="AB7" s="145"/>
      <c r="AC7" s="144" t="str">
        <f>IF(ISBLANK(AC3),"",AC3)</f>
        <v>ＦＣＳＳ</v>
      </c>
      <c r="AD7" s="144"/>
      <c r="AE7" s="145"/>
      <c r="AF7" s="106" t="s">
        <v>33</v>
      </c>
      <c r="AG7" s="105" t="s">
        <v>32</v>
      </c>
      <c r="AH7" s="105" t="s">
        <v>31</v>
      </c>
      <c r="AI7" s="105" t="s">
        <v>30</v>
      </c>
      <c r="AJ7" s="105" t="s">
        <v>29</v>
      </c>
      <c r="AK7" s="105" t="s">
        <v>28</v>
      </c>
      <c r="AL7" s="105" t="s">
        <v>27</v>
      </c>
      <c r="AM7" s="105" t="s">
        <v>26</v>
      </c>
      <c r="AN7" s="105" t="s">
        <v>25</v>
      </c>
      <c r="AO7" s="105" t="s">
        <v>24</v>
      </c>
      <c r="AP7" s="104" t="s">
        <v>23</v>
      </c>
      <c r="AQ7" s="103"/>
      <c r="AR7" s="102" t="s">
        <v>22</v>
      </c>
      <c r="AS7" s="184" t="s">
        <v>17</v>
      </c>
      <c r="AT7" s="185"/>
      <c r="AU7" s="179" t="s">
        <v>49</v>
      </c>
      <c r="AV7" s="180"/>
      <c r="AW7" s="181"/>
      <c r="AX7" s="143" t="s">
        <v>17</v>
      </c>
      <c r="AY7" s="145"/>
      <c r="AZ7" s="183" t="s">
        <v>16</v>
      </c>
      <c r="BA7" s="183"/>
      <c r="BB7" s="183"/>
      <c r="BD7" s="101" t="s">
        <v>20</v>
      </c>
      <c r="BE7" s="100" t="s">
        <v>17</v>
      </c>
      <c r="BF7" s="172" t="s">
        <v>48</v>
      </c>
      <c r="BG7" s="173"/>
      <c r="BH7" s="174"/>
      <c r="BI7" s="99" t="s">
        <v>20</v>
      </c>
      <c r="BJ7" s="98" t="s">
        <v>17</v>
      </c>
      <c r="BK7" s="177" t="s">
        <v>16</v>
      </c>
      <c r="BL7" s="178"/>
      <c r="BM7" s="178"/>
    </row>
    <row r="8" spans="1:65" ht="13.5" customHeight="1" thickTop="1">
      <c r="A8" s="29"/>
      <c r="B8" s="142">
        <v>1</v>
      </c>
      <c r="C8" s="147" t="str">
        <f>IF(ISBLANK(E3),"",HLOOKUP(B8,$E$2:$AE$3,2,FALSE))</f>
        <v>城北</v>
      </c>
      <c r="D8" s="92" t="s">
        <v>14</v>
      </c>
      <c r="E8" s="149"/>
      <c r="F8" s="150"/>
      <c r="G8" s="151"/>
      <c r="H8" s="79">
        <f>VLOOKUP($B$8*100+H$6*10+1,$AZ$8:$BB$54,2,FALSE)</f>
        <v>2</v>
      </c>
      <c r="I8" s="79" t="str">
        <f>IF(H8="","",IF(H8&gt;J8,"○",IF(H8=J8,"△","●")))</f>
        <v>●</v>
      </c>
      <c r="J8" s="78">
        <f>VLOOKUP($B$8*100+H$6*10+1,$AZ$8:$BB$54,3,FALSE)</f>
        <v>3</v>
      </c>
      <c r="K8" s="80">
        <f>VLOOKUP($B$8*100+K$6*10+1,$AZ$8:$BB$54,2,FALSE)</f>
        <v>0</v>
      </c>
      <c r="L8" s="79" t="str">
        <f>IF(K8="","",IF(K8&gt;M8,"○",IF(K8=M8,"△","●")))</f>
        <v>●</v>
      </c>
      <c r="M8" s="78">
        <f>VLOOKUP($B$8*100+K$6*10+1,$AZ$8:$BB$54,3,FALSE)</f>
        <v>2</v>
      </c>
      <c r="N8" s="80">
        <f>VLOOKUP($B$8*100+N$6*10+1,$AZ$8:$BB$54,2,FALSE)</f>
        <v>9</v>
      </c>
      <c r="O8" s="79" t="str">
        <f t="shared" ref="O8:O13" si="0">IF(N8="","",IF(N8&gt;P8,"○",IF(N8=P8,"△","●")))</f>
        <v>○</v>
      </c>
      <c r="P8" s="78">
        <f>VLOOKUP($B$8*100+N$6*10+1,$AZ$8:$BB$54,3,FALSE)</f>
        <v>1</v>
      </c>
      <c r="Q8" s="80">
        <f>VLOOKUP($B$8*100+Q$6*10+1,$AZ$8:$BB$54,2,FALSE)</f>
        <v>1</v>
      </c>
      <c r="R8" s="79" t="str">
        <f t="shared" ref="R8:R15" si="1">IF(Q8="","",IF(Q8&gt;S8,"○",IF(Q8=S8,"△","●")))</f>
        <v>●</v>
      </c>
      <c r="S8" s="78">
        <f>VLOOKUP($B$8*100+Q$6*10+1,$AZ$8:$BB$54,3,FALSE)</f>
        <v>2</v>
      </c>
      <c r="T8" s="80">
        <f>VLOOKUP($B$8*100+T$6*10+1,$AZ$8:$BB$54,2,FALSE)</f>
        <v>3</v>
      </c>
      <c r="U8" s="79" t="str">
        <f t="shared" ref="U8:U17" si="2">IF(T8="","",IF(T8&gt;V8,"○",IF(T8=V8,"△","●")))</f>
        <v>○</v>
      </c>
      <c r="V8" s="78">
        <f>VLOOKUP($B$8*100+T$6*10+1,$AZ$8:$BB$54,3,FALSE)</f>
        <v>0</v>
      </c>
      <c r="W8" s="80">
        <f>VLOOKUP($B$8*100+W$6*10+1,$AZ$8:$BB$54,2,FALSE)</f>
        <v>0</v>
      </c>
      <c r="X8" s="79" t="str">
        <f t="shared" ref="X8:X19" si="3">IF(W8="","",IF(W8&gt;Y8,"○",IF(W8=Y8,"△","●")))</f>
        <v>●</v>
      </c>
      <c r="Y8" s="78">
        <f>VLOOKUP($B$8*100+W$6*10+1,$AZ$8:$BB$54,3,FALSE)</f>
        <v>2</v>
      </c>
      <c r="Z8" s="80">
        <f>VLOOKUP($B$8*100+Z$6*10+1,$AZ$8:$BB$54,2,FALSE)</f>
        <v>1</v>
      </c>
      <c r="AA8" s="79" t="str">
        <f t="shared" ref="AA8:AA21" si="4">IF(Z8="","",IF(Z8&gt;AB8,"○",IF(Z8=AB8,"△","●")))</f>
        <v>△</v>
      </c>
      <c r="AB8" s="78">
        <f>VLOOKUP($B$8*100+Z$6*10+1,$AZ$8:$BB$54,3,FALSE)</f>
        <v>1</v>
      </c>
      <c r="AC8" s="79">
        <f>VLOOKUP($B$8*100+AC$6*10+1,$AZ$8:$BB$54,2,FALSE)</f>
        <v>0</v>
      </c>
      <c r="AD8" s="79" t="str">
        <f t="shared" ref="AD8:AD23" si="5">IF(AC8="","",IF(AC8&gt;AE8,"○",IF(AC8=AE8,"△","●")))</f>
        <v>●</v>
      </c>
      <c r="AE8" s="78">
        <f>VLOOKUP($B$8*100+AC$6*10+1,$AZ$8:$BB$54,3,FALSE)</f>
        <v>1</v>
      </c>
      <c r="AF8" s="186">
        <f>SUM(AH8:AL9)</f>
        <v>16</v>
      </c>
      <c r="AG8" s="186">
        <f>AH8*3+AI8+AK8*3</f>
        <v>16</v>
      </c>
      <c r="AH8" s="164">
        <f>COUNTIF(E8:AE9,"○")</f>
        <v>5</v>
      </c>
      <c r="AI8" s="164">
        <f>COUNTIF(E8:AE9,"△")</f>
        <v>1</v>
      </c>
      <c r="AJ8" s="164">
        <f>COUNTIF(E8:AE9,"●")</f>
        <v>10</v>
      </c>
      <c r="AK8" s="164">
        <f>COUNTIF(E8:AE9,"◇")</f>
        <v>0</v>
      </c>
      <c r="AL8" s="164">
        <f>COUNTIF(E8:AE9,"◆")</f>
        <v>0</v>
      </c>
      <c r="AM8" s="164">
        <f>SUM(E8:E8,H8:H8,K8:K8,N8:N8,Q8:Q8,T8:T8,W8:W8,Z8:Z8,AC8:AC8,E9:E9,H9:H9,K9:K9,N9:N9,Q9:Q9,T9:T9,W9:W9,Z9:Z9,AC9:AC9)</f>
        <v>29</v>
      </c>
      <c r="AN8" s="164">
        <f>SUM(G8:G8,J8:J8,M8:M8,P8:P8,S8:S8,V8:V8,Y8:Y8,AB8:AB8,AE8:AE8,G9:G9,J9:J9,M9:M9,P9:P9,S9,V9:V9,Y9:Y9,AB9:AB9,AE9:AE9)</f>
        <v>31</v>
      </c>
      <c r="AO8" s="164">
        <f>AM8-AN8</f>
        <v>-2</v>
      </c>
      <c r="AP8" s="162">
        <f>RANK(AR8,$AR$8:$AR$25,0)</f>
        <v>7</v>
      </c>
      <c r="AQ8" s="72">
        <v>1</v>
      </c>
      <c r="AR8" s="71">
        <f>AG8*10000000+AO8*10000+AM8*100</f>
        <v>159982900</v>
      </c>
      <c r="AS8" s="168">
        <v>1</v>
      </c>
      <c r="AT8" s="159" t="str">
        <f>IF(ISBLANK(AS8),"",HLOOKUP(AS8,$E$2:$AE$3,2,FALSE))</f>
        <v>城北</v>
      </c>
      <c r="AU8" s="12">
        <v>2</v>
      </c>
      <c r="AV8" s="11" t="s">
        <v>13</v>
      </c>
      <c r="AW8" s="10">
        <v>3</v>
      </c>
      <c r="AX8" s="168">
        <v>2</v>
      </c>
      <c r="AY8" s="159" t="str">
        <f>IF(ISBLANK(AX8),"",HLOOKUP(AX8,$E$2:$AE$3,2,FALSE))</f>
        <v>佐野</v>
      </c>
      <c r="AZ8" s="38">
        <v>121</v>
      </c>
      <c r="BA8" s="38">
        <f t="shared" ref="BA8:BA39" si="6">IF(AU8&lt;&gt;"",AU8,"")</f>
        <v>2</v>
      </c>
      <c r="BB8" s="38">
        <f t="shared" ref="BB8:BB39" si="7">IF(AW8&lt;&gt;"",AW8,"")</f>
        <v>3</v>
      </c>
      <c r="BD8" s="61">
        <v>1</v>
      </c>
      <c r="BE8" s="60" t="str">
        <f>HLOOKUP(BD8,$E$2:$AE$3,2,FALSE)</f>
        <v>城北</v>
      </c>
      <c r="BF8" s="97"/>
      <c r="BG8" s="96" t="s">
        <v>15</v>
      </c>
      <c r="BH8" s="95"/>
      <c r="BI8" s="56">
        <v>2</v>
      </c>
      <c r="BJ8" s="55" t="str">
        <f>HLOOKUP(BI8,$E$2:$AE$3,2,FALSE)</f>
        <v>佐野</v>
      </c>
      <c r="BK8" s="40">
        <v>102</v>
      </c>
      <c r="BL8" s="40" t="str">
        <f>IF(BF8&lt;&gt;"",BF8,"")</f>
        <v/>
      </c>
      <c r="BM8" s="40" t="str">
        <f>IF(BH8&lt;&gt;"",BH8,"")</f>
        <v/>
      </c>
    </row>
    <row r="9" spans="1:65" ht="13.5" customHeight="1">
      <c r="A9" s="29"/>
      <c r="B9" s="142"/>
      <c r="C9" s="148"/>
      <c r="D9" s="91" t="s">
        <v>12</v>
      </c>
      <c r="E9" s="152"/>
      <c r="F9" s="153"/>
      <c r="G9" s="154"/>
      <c r="H9" s="93">
        <f>VLOOKUP($B$8*100+H$6*10+2,$AZ$8:$BB$54,2,FALSE)</f>
        <v>0</v>
      </c>
      <c r="I9" s="93" t="str">
        <f>IF(H9="","",IF(H9&gt;J9,"○",IF(H9=J9,"△","●")))</f>
        <v>●</v>
      </c>
      <c r="J9" s="73">
        <f>VLOOKUP($B$8*100+H$6*10+2,$AZ$8:$BB$54,3,FALSE)</f>
        <v>3</v>
      </c>
      <c r="K9" s="94">
        <f>VLOOKUP($B$8*100+K$6*10+2,$AZ$8:$BB$54,2,FALSE)</f>
        <v>0</v>
      </c>
      <c r="L9" s="93" t="str">
        <f>IF(K9="","",IF(K9&gt;M9,"○",IF(K9=M9,"△","●")))</f>
        <v>●</v>
      </c>
      <c r="M9" s="73">
        <f>VLOOKUP($B$8*100+K$6*10+2,$AZ$8:$BB$54,3,FALSE)</f>
        <v>2</v>
      </c>
      <c r="N9" s="94">
        <f>VLOOKUP($B$8*100+N$6*10+2,$AZ$8:$BB$54,2,FALSE)</f>
        <v>5</v>
      </c>
      <c r="O9" s="93" t="str">
        <f t="shared" si="0"/>
        <v>○</v>
      </c>
      <c r="P9" s="73">
        <f>VLOOKUP($B$8*100+N$6*10+2,$AZ$8:$BB$54,3,FALSE)</f>
        <v>1</v>
      </c>
      <c r="Q9" s="94">
        <f>VLOOKUP($B$8*100+Q$6*10+2,$AZ$8:$BB$54,2,FALSE)</f>
        <v>0</v>
      </c>
      <c r="R9" s="93" t="str">
        <f t="shared" si="1"/>
        <v>●</v>
      </c>
      <c r="S9" s="73">
        <f>VLOOKUP($B$8*100+Q$6*10+2,$AZ$8:$BB$54,3,FALSE)</f>
        <v>4</v>
      </c>
      <c r="T9" s="94">
        <f>VLOOKUP($B$8*100+T$6*10+2,$AZ$8:$BB$54,2,FALSE)</f>
        <v>2</v>
      </c>
      <c r="U9" s="93" t="str">
        <f t="shared" si="2"/>
        <v>○</v>
      </c>
      <c r="V9" s="73">
        <f>VLOOKUP($B$8*100+T$6*10+2,$AZ$8:$BB$54,3,FALSE)</f>
        <v>0</v>
      </c>
      <c r="W9" s="94">
        <f>VLOOKUP($B$8*100+W$6*10+2,$AZ$8:$BB$54,2,FALSE)</f>
        <v>2</v>
      </c>
      <c r="X9" s="93" t="str">
        <f t="shared" si="3"/>
        <v>●</v>
      </c>
      <c r="Y9" s="73">
        <f>VLOOKUP($B$8*100+W$6*10+2,$AZ$8:$BB$54,3,FALSE)</f>
        <v>7</v>
      </c>
      <c r="Z9" s="93">
        <f>VLOOKUP($B$8*100+Z$6*10+2,$AZ$8:$BB$54,2,FALSE)</f>
        <v>0</v>
      </c>
      <c r="AA9" s="93" t="str">
        <f t="shared" si="4"/>
        <v>●</v>
      </c>
      <c r="AB9" s="73">
        <f>VLOOKUP($B$8*100+Z$6*10+2,$AZ$8:$BB$54,3,FALSE)</f>
        <v>2</v>
      </c>
      <c r="AC9" s="93">
        <f>VLOOKUP($B$8*100+AC$6*10+2,$AZ$8:$BB$54,2,FALSE)</f>
        <v>4</v>
      </c>
      <c r="AD9" s="93" t="str">
        <f t="shared" si="5"/>
        <v>○</v>
      </c>
      <c r="AE9" s="73">
        <f>VLOOKUP($B$8*100+AC$6*10+2,$AZ$8:$BB$54,3,FALSE)</f>
        <v>0</v>
      </c>
      <c r="AF9" s="187"/>
      <c r="AG9" s="187"/>
      <c r="AH9" s="165"/>
      <c r="AI9" s="165"/>
      <c r="AJ9" s="165"/>
      <c r="AK9" s="165"/>
      <c r="AL9" s="165"/>
      <c r="AM9" s="165"/>
      <c r="AN9" s="165"/>
      <c r="AO9" s="165"/>
      <c r="AP9" s="163"/>
      <c r="AQ9" s="72"/>
      <c r="AR9" s="71"/>
      <c r="AS9" s="167"/>
      <c r="AT9" s="160"/>
      <c r="AU9" s="32">
        <v>0</v>
      </c>
      <c r="AV9" s="6" t="s">
        <v>13</v>
      </c>
      <c r="AW9" s="31">
        <v>3</v>
      </c>
      <c r="AX9" s="167"/>
      <c r="AY9" s="160"/>
      <c r="AZ9" s="38">
        <v>122</v>
      </c>
      <c r="BA9" s="38">
        <f t="shared" si="6"/>
        <v>0</v>
      </c>
      <c r="BB9" s="38">
        <f t="shared" si="7"/>
        <v>3</v>
      </c>
      <c r="BD9" s="61"/>
      <c r="BE9" s="60"/>
      <c r="BF9" s="59"/>
      <c r="BG9" s="58"/>
      <c r="BH9" s="57"/>
      <c r="BI9" s="56"/>
      <c r="BJ9" s="55"/>
      <c r="BK9" s="40"/>
      <c r="BL9" s="40"/>
      <c r="BM9" s="40"/>
    </row>
    <row r="10" spans="1:65" ht="13.5" customHeight="1">
      <c r="A10" s="29"/>
      <c r="B10" s="142">
        <v>2</v>
      </c>
      <c r="C10" s="147" t="str">
        <f>IF(ISBLANK(H3),"",HLOOKUP(B10,$E$2:$AE$3,2,FALSE))</f>
        <v>佐野</v>
      </c>
      <c r="D10" s="92" t="s">
        <v>14</v>
      </c>
      <c r="E10" s="80">
        <f>IF(J$8="","",J$8)</f>
        <v>3</v>
      </c>
      <c r="F10" s="79" t="str">
        <f t="shared" ref="F10:F25" si="8">IF(E10="","",IF(E10&gt;G10,"○",IF(E10=G10,"△","●")))</f>
        <v>○</v>
      </c>
      <c r="G10" s="78">
        <f>IF(H$8="","",H$8)</f>
        <v>2</v>
      </c>
      <c r="H10" s="150"/>
      <c r="I10" s="150"/>
      <c r="J10" s="151"/>
      <c r="K10" s="80">
        <f>VLOOKUP($B$10*100+K$6*10+1,$AZ$8:$BB$54,2,FALSE)</f>
        <v>1</v>
      </c>
      <c r="L10" s="79" t="str">
        <f>IF(K10="","",IF(K10&gt;M10,"○",IF(K10=M10,"△","●")))</f>
        <v>△</v>
      </c>
      <c r="M10" s="78">
        <f>VLOOKUP($B$10*100+K$6*10+1,$AZ$8:$BB$54,3,FALSE)</f>
        <v>1</v>
      </c>
      <c r="N10" s="80">
        <f>VLOOKUP($B$10*100+N$6*10+1,$AZ$8:$BB$54,2,FALSE)</f>
        <v>3</v>
      </c>
      <c r="O10" s="79" t="str">
        <f t="shared" si="0"/>
        <v>△</v>
      </c>
      <c r="P10" s="78">
        <f>VLOOKUP($B$10*100+N$6*10+1,$AZ$8:$BB$54,3,FALSE)</f>
        <v>3</v>
      </c>
      <c r="Q10" s="80">
        <f>VLOOKUP($B$10*100+Q$6*10+1,$AZ$8:$BB$54,2,FALSE)</f>
        <v>0</v>
      </c>
      <c r="R10" s="79" t="str">
        <f t="shared" si="1"/>
        <v>△</v>
      </c>
      <c r="S10" s="78">
        <f>VLOOKUP($B$10*100+Q$6*10+1,$AZ$8:$BB$54,3,FALSE)</f>
        <v>0</v>
      </c>
      <c r="T10" s="80">
        <f>VLOOKUP($B$10*100+T$6*10+1,$AZ$8:$BB$54,2,FALSE)</f>
        <v>4</v>
      </c>
      <c r="U10" s="79" t="str">
        <f t="shared" si="2"/>
        <v>○</v>
      </c>
      <c r="V10" s="78">
        <f>VLOOKUP($B$10*100+T$6*10+1,$AZ$8:$BB$54,3,FALSE)</f>
        <v>0</v>
      </c>
      <c r="W10" s="80">
        <f>VLOOKUP($B$10*100+W$6*10+1,$AZ$8:$BB$54,2,FALSE)</f>
        <v>2</v>
      </c>
      <c r="X10" s="79" t="str">
        <f t="shared" si="3"/>
        <v>○</v>
      </c>
      <c r="Y10" s="78">
        <f>VLOOKUP($B$10*100+W$6*10+1,$AZ$8:$BB$54,3,FALSE)</f>
        <v>0</v>
      </c>
      <c r="Z10" s="80">
        <f>VLOOKUP($B$10*100+Z$6*10+1,$AZ$8:$BB$54,2,FALSE)</f>
        <v>3</v>
      </c>
      <c r="AA10" s="79" t="str">
        <f t="shared" si="4"/>
        <v>○</v>
      </c>
      <c r="AB10" s="78">
        <f>VLOOKUP($B$10*100+Z$6*10+1,$AZ$8:$BB$54,3,FALSE)</f>
        <v>2</v>
      </c>
      <c r="AC10" s="79">
        <f>VLOOKUP($B$10*100+AC$6*10+1,$AZ$8:$BB$54,2,FALSE)</f>
        <v>3</v>
      </c>
      <c r="AD10" s="79" t="str">
        <f t="shared" si="5"/>
        <v>○</v>
      </c>
      <c r="AE10" s="78">
        <f>VLOOKUP($B$10*100+AC$6*10+1,$AZ$8:$BB$54,3,FALSE)</f>
        <v>1</v>
      </c>
      <c r="AF10" s="186">
        <f>SUM(AH10:AL10)</f>
        <v>16</v>
      </c>
      <c r="AG10" s="186">
        <f>AH10*3+AI10+AK10*3</f>
        <v>33</v>
      </c>
      <c r="AH10" s="164">
        <f>COUNTIF(E10:AE11,"○")</f>
        <v>10</v>
      </c>
      <c r="AI10" s="164">
        <f>COUNTIF(E10:AE11,"△")</f>
        <v>3</v>
      </c>
      <c r="AJ10" s="164">
        <f>COUNTIF(E10:AE11,"●")</f>
        <v>3</v>
      </c>
      <c r="AK10" s="164">
        <f>COUNTIF(E10:AE11,"◇")</f>
        <v>0</v>
      </c>
      <c r="AL10" s="164">
        <f>COUNTIF(E10:AE11,"◆")</f>
        <v>0</v>
      </c>
      <c r="AM10" s="164">
        <f>SUM(E10:E10,H10:H10,K10:K10,N10:N10,Q10:Q10,T10:T10,W10:W10,Z10:Z10,AC10:AC10,E11:E11,H11:H11,K11:K11,N11:N11,Q11:Q11,T11:T11,W11:W11,Z11:Z11,AC11:AC11)</f>
        <v>35</v>
      </c>
      <c r="AN10" s="164">
        <f>SUM(G10:G10,J10:J10,M10:M10,P10:P10,S10:S10,V10:V10,Y10:Y10,AB10:AB10,AE10:AE10,G11:G11,J11:J11,M11:M11,P11:P11,S11,V11:V11,Y11:Y11,AB11:AB11,AE11:AE11)</f>
        <v>19</v>
      </c>
      <c r="AO10" s="164">
        <f>AM10-AN10</f>
        <v>16</v>
      </c>
      <c r="AP10" s="162">
        <f>RANK(AR10,$AR$8:$AR$25,0)</f>
        <v>3</v>
      </c>
      <c r="AQ10" s="72">
        <v>2</v>
      </c>
      <c r="AR10" s="71">
        <f>AG10*10000000+AO10*10000+AM10*100</f>
        <v>330163500</v>
      </c>
      <c r="AS10" s="166"/>
      <c r="AT10" s="161"/>
      <c r="AU10" s="16">
        <v>0</v>
      </c>
      <c r="AV10" s="24" t="s">
        <v>15</v>
      </c>
      <c r="AW10" s="15">
        <v>2</v>
      </c>
      <c r="AX10" s="166">
        <v>3</v>
      </c>
      <c r="AY10" s="161" t="str">
        <f>IF(ISBLANK(AX10),"",HLOOKUP(AX10,$E$2:$AE$3,2,FALSE))</f>
        <v>高坂Ａ</v>
      </c>
      <c r="AZ10" s="38">
        <v>131</v>
      </c>
      <c r="BA10" s="38">
        <f t="shared" si="6"/>
        <v>0</v>
      </c>
      <c r="BB10" s="38">
        <f t="shared" si="7"/>
        <v>2</v>
      </c>
      <c r="BD10" s="61">
        <v>1</v>
      </c>
      <c r="BE10" s="60" t="str">
        <f>HLOOKUP(BD10,$E$2:$AE$3,2,FALSE)</f>
        <v>城北</v>
      </c>
      <c r="BF10" s="59"/>
      <c r="BG10" s="58" t="s">
        <v>15</v>
      </c>
      <c r="BH10" s="57"/>
      <c r="BI10" s="56">
        <v>4</v>
      </c>
      <c r="BJ10" s="55" t="str">
        <f>HLOOKUP(BI10,$E$2:$AE$3,2,FALSE)</f>
        <v>ラガッツオ</v>
      </c>
      <c r="BK10" s="40">
        <v>104</v>
      </c>
      <c r="BL10" s="40" t="str">
        <f>IF(BF10&lt;&gt;"",BF10,"")</f>
        <v/>
      </c>
      <c r="BM10" s="40" t="str">
        <f>IF(BH10&lt;&gt;"",BH10,"")</f>
        <v/>
      </c>
    </row>
    <row r="11" spans="1:65" ht="13.5" customHeight="1">
      <c r="A11" s="29"/>
      <c r="B11" s="142"/>
      <c r="C11" s="148"/>
      <c r="D11" s="91" t="s">
        <v>12</v>
      </c>
      <c r="E11" s="94">
        <f>IF(J$9="","",J$9)</f>
        <v>3</v>
      </c>
      <c r="F11" s="93" t="str">
        <f t="shared" si="8"/>
        <v>○</v>
      </c>
      <c r="G11" s="73">
        <f>IF(H$9="","",H$9)</f>
        <v>0</v>
      </c>
      <c r="H11" s="153"/>
      <c r="I11" s="153"/>
      <c r="J11" s="154"/>
      <c r="K11" s="94">
        <f>VLOOKUP($B$10*100+K$6*10+2,$AZ$8:$BB$54,2,FALSE)</f>
        <v>3</v>
      </c>
      <c r="L11" s="93" t="str">
        <f>IF(K11="","",IF(K11&gt;M11,"○",IF(K11=M11,"△","●")))</f>
        <v>○</v>
      </c>
      <c r="M11" s="73">
        <f>VLOOKUP($B$10*100+K$6*10+2,$AZ$8:$BB$54,3,FALSE)</f>
        <v>2</v>
      </c>
      <c r="N11" s="94">
        <f>VLOOKUP($B$10*100+N$6*10+2,$AZ$8:$BB$54,2,FALSE)</f>
        <v>2</v>
      </c>
      <c r="O11" s="93" t="str">
        <f t="shared" si="0"/>
        <v>○</v>
      </c>
      <c r="P11" s="73">
        <f>VLOOKUP($B$10*100+N$6*10+2,$AZ$8:$BB$54,3,FALSE)</f>
        <v>0</v>
      </c>
      <c r="Q11" s="94">
        <f>VLOOKUP($B$10*100+Q$6*10+2,$AZ$8:$BB$54,2,FALSE)</f>
        <v>0</v>
      </c>
      <c r="R11" s="93" t="str">
        <f t="shared" si="1"/>
        <v>●</v>
      </c>
      <c r="S11" s="73">
        <f>VLOOKUP($B$10*100+Q$6*10+2,$AZ$8:$BB$54,3,FALSE)</f>
        <v>4</v>
      </c>
      <c r="T11" s="94">
        <f>VLOOKUP($B$10*100+T$6*10+2,$AZ$8:$BB$54,2,FALSE)</f>
        <v>4</v>
      </c>
      <c r="U11" s="93" t="str">
        <f t="shared" si="2"/>
        <v>○</v>
      </c>
      <c r="V11" s="73">
        <f>VLOOKUP($B$10*100+T$6*10+2,$AZ$8:$BB$54,3,FALSE)</f>
        <v>0</v>
      </c>
      <c r="W11" s="94">
        <f>VLOOKUP($B$10*100+W$6*10+2,$AZ$8:$BB$54,2,FALSE)</f>
        <v>1</v>
      </c>
      <c r="X11" s="93" t="str">
        <f t="shared" si="3"/>
        <v>●</v>
      </c>
      <c r="Y11" s="73">
        <f>VLOOKUP($B$10*100+W$6*10+2,$AZ$8:$BB$54,3,FALSE)</f>
        <v>2</v>
      </c>
      <c r="Z11" s="94">
        <f>VLOOKUP($B$10*100+Z$6*10+2,$AZ$8:$BB$54,2,FALSE)</f>
        <v>3</v>
      </c>
      <c r="AA11" s="93" t="str">
        <f t="shared" si="4"/>
        <v>○</v>
      </c>
      <c r="AB11" s="73">
        <f>VLOOKUP($B$10*100+Z$6*10+2,$AZ$8:$BB$54,3,FALSE)</f>
        <v>1</v>
      </c>
      <c r="AC11" s="93">
        <f>VLOOKUP($B$10*100+AC$6*10+2,$AZ$8:$BB$54,2,FALSE)</f>
        <v>0</v>
      </c>
      <c r="AD11" s="93" t="str">
        <f t="shared" si="5"/>
        <v>●</v>
      </c>
      <c r="AE11" s="73">
        <f>VLOOKUP($B$10*100+AC$6*10+2,$AZ$8:$BB$54,3,FALSE)</f>
        <v>1</v>
      </c>
      <c r="AF11" s="187"/>
      <c r="AG11" s="187"/>
      <c r="AH11" s="165"/>
      <c r="AI11" s="165"/>
      <c r="AJ11" s="165"/>
      <c r="AK11" s="165"/>
      <c r="AL11" s="165"/>
      <c r="AM11" s="165"/>
      <c r="AN11" s="165"/>
      <c r="AO11" s="165"/>
      <c r="AP11" s="163"/>
      <c r="AQ11" s="72"/>
      <c r="AR11" s="71"/>
      <c r="AS11" s="167"/>
      <c r="AT11" s="160"/>
      <c r="AU11" s="32">
        <v>0</v>
      </c>
      <c r="AV11" s="6" t="s">
        <v>13</v>
      </c>
      <c r="AW11" s="31">
        <v>2</v>
      </c>
      <c r="AX11" s="167"/>
      <c r="AY11" s="160"/>
      <c r="AZ11" s="38">
        <v>132</v>
      </c>
      <c r="BA11" s="38">
        <f t="shared" si="6"/>
        <v>0</v>
      </c>
      <c r="BB11" s="38">
        <f t="shared" si="7"/>
        <v>2</v>
      </c>
      <c r="BD11" s="61"/>
      <c r="BE11" s="60"/>
      <c r="BF11" s="59"/>
      <c r="BG11" s="58"/>
      <c r="BH11" s="57"/>
      <c r="BI11" s="56"/>
      <c r="BJ11" s="55"/>
      <c r="BK11" s="40"/>
      <c r="BL11" s="40"/>
      <c r="BM11" s="40"/>
    </row>
    <row r="12" spans="1:65" ht="13.5" customHeight="1">
      <c r="A12" s="29"/>
      <c r="B12" s="142">
        <v>3</v>
      </c>
      <c r="C12" s="147" t="str">
        <f>IF(ISBLANK(K3),"",HLOOKUP(B12,$E$2:$AE$3,2,FALSE))</f>
        <v>高坂Ａ</v>
      </c>
      <c r="D12" s="92" t="s">
        <v>14</v>
      </c>
      <c r="E12" s="80">
        <f>IF(M$8="","",M$8)</f>
        <v>2</v>
      </c>
      <c r="F12" s="79" t="str">
        <f t="shared" si="8"/>
        <v>○</v>
      </c>
      <c r="G12" s="78">
        <f>IF(K$8="","",K$8)</f>
        <v>0</v>
      </c>
      <c r="H12" s="79">
        <f>IF(M$10="","",M$10)</f>
        <v>1</v>
      </c>
      <c r="I12" s="79" t="str">
        <f t="shared" ref="I12:I25" si="9">IF(H12="","",IF(H12&gt;J12,"○",IF(H12=J12,"△","●")))</f>
        <v>△</v>
      </c>
      <c r="J12" s="78">
        <f>IF(K$10="","",K$10)</f>
        <v>1</v>
      </c>
      <c r="K12" s="149"/>
      <c r="L12" s="150"/>
      <c r="M12" s="151"/>
      <c r="N12" s="80">
        <f>VLOOKUP($B$12*100+N$6*10+1,$AZ$8:$BB$54,2,FALSE)</f>
        <v>5</v>
      </c>
      <c r="O12" s="79" t="str">
        <f t="shared" si="0"/>
        <v>○</v>
      </c>
      <c r="P12" s="78">
        <f>VLOOKUP($B$12*100+N$6*10+1,$AZ$8:$BB$54,3,FALSE)</f>
        <v>1</v>
      </c>
      <c r="Q12" s="80">
        <f>VLOOKUP($B$12*100+Q$6*10+1,$AZ$8:$BB$54,2,FALSE)</f>
        <v>4</v>
      </c>
      <c r="R12" s="79" t="str">
        <f t="shared" si="1"/>
        <v>○</v>
      </c>
      <c r="S12" s="78">
        <f>VLOOKUP($B$12*100+Q$6*10+1,$AZ$8:$BB$54,3,FALSE)</f>
        <v>3</v>
      </c>
      <c r="T12" s="80">
        <f>VLOOKUP($B$12*100+T$6*10+1,$AZ$8:$BB$54,2,FALSE)</f>
        <v>5</v>
      </c>
      <c r="U12" s="79" t="str">
        <f t="shared" si="2"/>
        <v>○</v>
      </c>
      <c r="V12" s="78">
        <f>VLOOKUP($B$12*100+T$6*10+1,$AZ$8:$BB$54,3,FALSE)</f>
        <v>0</v>
      </c>
      <c r="W12" s="80">
        <f>VLOOKUP($B$12*100+W$6*10+1,$AZ$8:$BB$54,2,FALSE)</f>
        <v>2</v>
      </c>
      <c r="X12" s="79" t="str">
        <f t="shared" si="3"/>
        <v>○</v>
      </c>
      <c r="Y12" s="78">
        <f>VLOOKUP($B$12*100+W$6*10+1,$AZ$8:$BB$54,3,FALSE)</f>
        <v>0</v>
      </c>
      <c r="Z12" s="80">
        <f>VLOOKUP($B$12*100+Z$6*10+1,$AZ$8:$BB$54,2,FALSE)</f>
        <v>1</v>
      </c>
      <c r="AA12" s="79" t="str">
        <f t="shared" si="4"/>
        <v>●</v>
      </c>
      <c r="AB12" s="78">
        <f>VLOOKUP($B$12*100+Z$6*10+1,$AZ$8:$BB$54,3,FALSE)</f>
        <v>5</v>
      </c>
      <c r="AC12" s="79">
        <f>VLOOKUP($B$12*100+AC$6*10+1,$AZ$8:$BB$54,2,FALSE)</f>
        <v>0</v>
      </c>
      <c r="AD12" s="79" t="str">
        <f t="shared" si="5"/>
        <v>●</v>
      </c>
      <c r="AE12" s="78">
        <f>VLOOKUP($B$12*100+AC$6*10+1,$AZ$8:$BB$54,3,FALSE)</f>
        <v>3</v>
      </c>
      <c r="AF12" s="186">
        <f>SUM(AH12:AL13)</f>
        <v>16</v>
      </c>
      <c r="AG12" s="186">
        <f>AH12*3+AI12+AK12*3</f>
        <v>30</v>
      </c>
      <c r="AH12" s="164">
        <f>COUNTIF(E12:AE13,"○")</f>
        <v>9</v>
      </c>
      <c r="AI12" s="164">
        <f>COUNTIF(E12:AE13,"△")</f>
        <v>3</v>
      </c>
      <c r="AJ12" s="164">
        <f>COUNTIF(E12:AE13,"●")</f>
        <v>4</v>
      </c>
      <c r="AK12" s="164">
        <f>COUNTIF(E12:AE13,"◇")</f>
        <v>0</v>
      </c>
      <c r="AL12" s="164">
        <f>COUNTIF(E12:AE13,"◆")</f>
        <v>0</v>
      </c>
      <c r="AM12" s="164">
        <f>SUM(E12:E12,H12:H12,K12:K12,N12:N12,Q12:Q12,T12:T12,W12:W12,Z12:Z12,AC12:AC12,E13:E13,H13:H13,K13:K13,N13:N13,Q13:Q13,T13:T13,W13:W13,Z13:Z13,AC13:AC13)</f>
        <v>32</v>
      </c>
      <c r="AN12" s="164">
        <f>SUM(G12:G12,J12:J12,M12:M12,P12:P12,S12:S12,V12:V12,Y12:Y12,AB12:AB12,AE12:AE12,G13:G13,J13:J13,M13:M13,P13:P13,S13,V13:V13,Y13:Y13,AB13:AB13,AE13:AE13)</f>
        <v>19</v>
      </c>
      <c r="AO12" s="164">
        <f>AM12-AN12</f>
        <v>13</v>
      </c>
      <c r="AP12" s="162">
        <f>RANK(AR12,$AR$8:$AR$25,0)</f>
        <v>4</v>
      </c>
      <c r="AQ12" s="72">
        <v>3</v>
      </c>
      <c r="AR12" s="71">
        <f>AG12*10000000+AO12*10000+AM12*100</f>
        <v>300133200</v>
      </c>
      <c r="AS12" s="166"/>
      <c r="AT12" s="161"/>
      <c r="AU12" s="34">
        <v>9</v>
      </c>
      <c r="AV12" s="24" t="s">
        <v>15</v>
      </c>
      <c r="AW12" s="33">
        <v>1</v>
      </c>
      <c r="AX12" s="166">
        <v>4</v>
      </c>
      <c r="AY12" s="161" t="str">
        <f>IF(ISBLANK(AX12),"",HLOOKUP(AX12,$E$2:$AE$3,2,FALSE))</f>
        <v>ラガッツオ</v>
      </c>
      <c r="AZ12" s="38">
        <v>141</v>
      </c>
      <c r="BA12" s="38">
        <f t="shared" si="6"/>
        <v>9</v>
      </c>
      <c r="BB12" s="38">
        <f t="shared" si="7"/>
        <v>1</v>
      </c>
      <c r="BD12" s="61">
        <v>1</v>
      </c>
      <c r="BE12" s="60" t="str">
        <f>HLOOKUP(BD12,$E$2:$AE$3,2,FALSE)</f>
        <v>城北</v>
      </c>
      <c r="BF12" s="59"/>
      <c r="BG12" s="58" t="s">
        <v>15</v>
      </c>
      <c r="BH12" s="57"/>
      <c r="BI12" s="56">
        <v>6</v>
      </c>
      <c r="BJ12" s="55" t="str">
        <f>HLOOKUP(BI12,$E$2:$AE$3,2,FALSE)</f>
        <v>スワ</v>
      </c>
      <c r="BK12" s="40">
        <v>106</v>
      </c>
      <c r="BL12" s="40" t="str">
        <f>IF(BF12&lt;&gt;"",BF12,"")</f>
        <v/>
      </c>
      <c r="BM12" s="40" t="str">
        <f>IF(BH12&lt;&gt;"",BH12,"")</f>
        <v/>
      </c>
    </row>
    <row r="13" spans="1:65" ht="13.5" customHeight="1">
      <c r="A13" s="29"/>
      <c r="B13" s="142"/>
      <c r="C13" s="148"/>
      <c r="D13" s="91" t="s">
        <v>12</v>
      </c>
      <c r="E13" s="94">
        <f>IF(M$9="","",M$9)</f>
        <v>2</v>
      </c>
      <c r="F13" s="93" t="str">
        <f t="shared" si="8"/>
        <v>○</v>
      </c>
      <c r="G13" s="73">
        <f>IF(K$9="","",K$9)</f>
        <v>0</v>
      </c>
      <c r="H13" s="93">
        <f>IF(M$11="","",M$11)</f>
        <v>2</v>
      </c>
      <c r="I13" s="93" t="str">
        <f t="shared" si="9"/>
        <v>●</v>
      </c>
      <c r="J13" s="73">
        <f>IF(K$11="","",K$11)</f>
        <v>3</v>
      </c>
      <c r="K13" s="152"/>
      <c r="L13" s="153"/>
      <c r="M13" s="154"/>
      <c r="N13" s="80">
        <f>VLOOKUP($B$12*100+N$6*10+2,$AZ$8:$BB$54,2,FALSE)</f>
        <v>0</v>
      </c>
      <c r="O13" s="79" t="str">
        <f t="shared" si="0"/>
        <v>△</v>
      </c>
      <c r="P13" s="78">
        <f>VLOOKUP($B$12*100+N$6*10+2,$AZ$8:$BB$54,3,FALSE)</f>
        <v>0</v>
      </c>
      <c r="Q13" s="94">
        <f>VLOOKUP($B$12*100+Q$6*10+2,$AZ$8:$BB$54,2,FALSE)</f>
        <v>1</v>
      </c>
      <c r="R13" s="93" t="str">
        <f t="shared" si="1"/>
        <v>△</v>
      </c>
      <c r="S13" s="73">
        <f>VLOOKUP($B$12*100+Q$6*10+2,$AZ$8:$BB$54,3,FALSE)</f>
        <v>1</v>
      </c>
      <c r="T13" s="94">
        <f>VLOOKUP($B$12*100+T$6*10+2,$AZ$8:$BB$54,2,FALSE)</f>
        <v>1</v>
      </c>
      <c r="U13" s="93" t="str">
        <f t="shared" si="2"/>
        <v>○</v>
      </c>
      <c r="V13" s="73">
        <f>VLOOKUP($B$12*100+T$6*10+2,$AZ$8:$BB$54,3,FALSE)</f>
        <v>0</v>
      </c>
      <c r="W13" s="94">
        <f>VLOOKUP($B$12*100+W$6*10+2,$AZ$8:$BB$54,2,FALSE)</f>
        <v>0</v>
      </c>
      <c r="X13" s="93" t="str">
        <f t="shared" si="3"/>
        <v>●</v>
      </c>
      <c r="Y13" s="73">
        <f>VLOOKUP($B$12*100+W$6*10+2,$AZ$8:$BB$54,3,FALSE)</f>
        <v>1</v>
      </c>
      <c r="Z13" s="94">
        <f>VLOOKUP($B$12*100+Z$6*10+2,$AZ$8:$BB$54,2,FALSE)</f>
        <v>2</v>
      </c>
      <c r="AA13" s="93" t="str">
        <f t="shared" si="4"/>
        <v>○</v>
      </c>
      <c r="AB13" s="73">
        <f>VLOOKUP($B$12*100+Z$6*10+2,$AZ$8:$BB$54,3,FALSE)</f>
        <v>0</v>
      </c>
      <c r="AC13" s="93">
        <f>VLOOKUP($B$12*100+AC$6*10+2,$AZ$8:$BB$54,2,FALSE)</f>
        <v>4</v>
      </c>
      <c r="AD13" s="93" t="str">
        <f t="shared" si="5"/>
        <v>○</v>
      </c>
      <c r="AE13" s="73">
        <f>VLOOKUP($B$12*100+AC$6*10+2,$AZ$8:$BB$54,3,FALSE)</f>
        <v>1</v>
      </c>
      <c r="AF13" s="187"/>
      <c r="AG13" s="187"/>
      <c r="AH13" s="165"/>
      <c r="AI13" s="165"/>
      <c r="AJ13" s="165"/>
      <c r="AK13" s="165"/>
      <c r="AL13" s="165"/>
      <c r="AM13" s="165"/>
      <c r="AN13" s="165"/>
      <c r="AO13" s="165"/>
      <c r="AP13" s="163"/>
      <c r="AQ13" s="72"/>
      <c r="AR13" s="71"/>
      <c r="AS13" s="167"/>
      <c r="AT13" s="160"/>
      <c r="AU13" s="32">
        <v>5</v>
      </c>
      <c r="AV13" s="6" t="s">
        <v>15</v>
      </c>
      <c r="AW13" s="31">
        <v>1</v>
      </c>
      <c r="AX13" s="167"/>
      <c r="AY13" s="160"/>
      <c r="AZ13" s="38">
        <v>142</v>
      </c>
      <c r="BA13" s="38">
        <f t="shared" si="6"/>
        <v>5</v>
      </c>
      <c r="BB13" s="38">
        <f t="shared" si="7"/>
        <v>1</v>
      </c>
      <c r="BD13" s="61"/>
      <c r="BE13" s="60"/>
      <c r="BF13" s="59"/>
      <c r="BG13" s="58"/>
      <c r="BH13" s="57"/>
      <c r="BI13" s="56"/>
      <c r="BJ13" s="55"/>
      <c r="BK13" s="40"/>
      <c r="BL13" s="40"/>
      <c r="BM13" s="40"/>
    </row>
    <row r="14" spans="1:65" ht="13.5" customHeight="1">
      <c r="A14" s="29"/>
      <c r="B14" s="142">
        <v>4</v>
      </c>
      <c r="C14" s="147" t="str">
        <f>IF(ISBLANK(N3),"",HLOOKUP(B14,$E$2:$AE$3,2,FALSE))</f>
        <v>ラガッツオ</v>
      </c>
      <c r="D14" s="92" t="s">
        <v>14</v>
      </c>
      <c r="E14" s="80">
        <f>IF(P$8="","",P$8)</f>
        <v>1</v>
      </c>
      <c r="F14" s="79" t="str">
        <f t="shared" si="8"/>
        <v>●</v>
      </c>
      <c r="G14" s="78">
        <f>IF(N$8="","",N$8)</f>
        <v>9</v>
      </c>
      <c r="H14" s="79">
        <f>IF(P$10="","",P$10)</f>
        <v>3</v>
      </c>
      <c r="I14" s="79" t="str">
        <f t="shared" si="9"/>
        <v>△</v>
      </c>
      <c r="J14" s="78">
        <f>IF(N$10="","",N$10)</f>
        <v>3</v>
      </c>
      <c r="K14" s="80">
        <f>IF(P$12="","",P$12)</f>
        <v>1</v>
      </c>
      <c r="L14" s="79" t="str">
        <f t="shared" ref="L14:L25" si="10">IF(K14="","",IF(K14&gt;M14,"○",IF(K14=M14,"△","●")))</f>
        <v>●</v>
      </c>
      <c r="M14" s="78">
        <f>IF(N$12="","",N$12)</f>
        <v>5</v>
      </c>
      <c r="N14" s="149"/>
      <c r="O14" s="150"/>
      <c r="P14" s="151"/>
      <c r="Q14" s="80">
        <f>VLOOKUP($B$14*100+Q$6*10+1,$AZ$8:$BB$100,2,FALSE)</f>
        <v>0</v>
      </c>
      <c r="R14" s="79" t="str">
        <f t="shared" si="1"/>
        <v>●</v>
      </c>
      <c r="S14" s="78">
        <f>VLOOKUP($B$14*100+Q$6*10+1,$AZ$8:$BB$100,3,FALSE)</f>
        <v>5</v>
      </c>
      <c r="T14" s="80">
        <f>VLOOKUP($B$14*100+T$6*10+1,$AZ$8:$BB$100,2,FALSE)</f>
        <v>3</v>
      </c>
      <c r="U14" s="79" t="str">
        <f t="shared" si="2"/>
        <v>○</v>
      </c>
      <c r="V14" s="78">
        <f>VLOOKUP($B$14*100+T$6*10+1,$AZ$8:$BB$100,3,FALSE)</f>
        <v>2</v>
      </c>
      <c r="W14" s="80">
        <f>VLOOKUP($B$14*100+W$6*10+1,$AZ$8:$BB$100,2,FALSE)</f>
        <v>0</v>
      </c>
      <c r="X14" s="79" t="str">
        <f t="shared" si="3"/>
        <v>●</v>
      </c>
      <c r="Y14" s="78">
        <f>VLOOKUP($B$14*100+W$6*10+1,$AZ$8:$BB$100,3,FALSE)</f>
        <v>2</v>
      </c>
      <c r="Z14" s="80">
        <f>VLOOKUP($B$14*100+Z$6*10+1,$AZ$8:$BB$100,2,FALSE)</f>
        <v>0</v>
      </c>
      <c r="AA14" s="79" t="str">
        <f t="shared" si="4"/>
        <v>●</v>
      </c>
      <c r="AB14" s="78">
        <f>VLOOKUP($B$14*100+Z$6*10+1,$AZ$8:$BB$100,3,FALSE)</f>
        <v>4</v>
      </c>
      <c r="AC14" s="79">
        <f>VLOOKUP($B$14*100+AC$6*10+1,$AZ$8:$BB$100,2,FALSE)</f>
        <v>1</v>
      </c>
      <c r="AD14" s="79" t="str">
        <f t="shared" si="5"/>
        <v>●</v>
      </c>
      <c r="AE14" s="78">
        <f>VLOOKUP($B$14*100+AC$6*10+1,$AZ$8:$BB$100,3,FALSE)</f>
        <v>2</v>
      </c>
      <c r="AF14" s="186">
        <f>SUM(AH14:AL15)</f>
        <v>16</v>
      </c>
      <c r="AG14" s="186">
        <f>AH14*3+AI14+AK14*3</f>
        <v>5</v>
      </c>
      <c r="AH14" s="164">
        <f>COUNTIF(E14:AE15,"○")</f>
        <v>1</v>
      </c>
      <c r="AI14" s="164">
        <f>COUNTIF(E14:AE15,"△")</f>
        <v>2</v>
      </c>
      <c r="AJ14" s="164">
        <f>COUNTIF(E14:AE15,"●")</f>
        <v>13</v>
      </c>
      <c r="AK14" s="164">
        <f>COUNTIF(E14:AE15,"◇")</f>
        <v>0</v>
      </c>
      <c r="AL14" s="164">
        <f>COUNTIF(E14:AE15,"◆")</f>
        <v>0</v>
      </c>
      <c r="AM14" s="164">
        <f>SUM(E14:E14,H14:H14,K14:K14,N14:N14,Q14:Q14,T14:T14,W14:W14,Z14:Z14,AC14:AC14,E15:E15,H15:H15,K15:K15,N15:N15,Q15:Q15,T15:T15,W15:W15,Z15:Z15,AC15:AC15)</f>
        <v>13</v>
      </c>
      <c r="AN14" s="164">
        <f>SUM(G14:G14,J14:J14,M14:M14,P14:P14,S14:S14,V14:V14,Y14:Y14,AB14:AB14,AE14:AE14,G15:G15,J15:J15,M15:M15,P15:P15,S15,V15:V15,Y15:Y15,AB15:AB15,AE15:AE15)</f>
        <v>57</v>
      </c>
      <c r="AO14" s="164">
        <f>AM14-AN14</f>
        <v>-44</v>
      </c>
      <c r="AP14" s="162">
        <f>RANK(AR14,$AR$8:$AR$25,0)</f>
        <v>9</v>
      </c>
      <c r="AQ14" s="72">
        <v>4</v>
      </c>
      <c r="AR14" s="71">
        <f>AG14*10000000+AO14*10000+AM14*100</f>
        <v>49561300</v>
      </c>
      <c r="AS14" s="166"/>
      <c r="AT14" s="161"/>
      <c r="AU14" s="34">
        <v>1</v>
      </c>
      <c r="AV14" s="24" t="s">
        <v>13</v>
      </c>
      <c r="AW14" s="33">
        <v>2</v>
      </c>
      <c r="AX14" s="166">
        <v>5</v>
      </c>
      <c r="AY14" s="161" t="str">
        <f>IF(ISBLANK(AX14),"",HLOOKUP(AX14,$E$2:$AE$3,2,FALSE))</f>
        <v>長井</v>
      </c>
      <c r="AZ14" s="38">
        <v>151</v>
      </c>
      <c r="BA14" s="38">
        <f t="shared" si="6"/>
        <v>1</v>
      </c>
      <c r="BB14" s="38">
        <f t="shared" si="7"/>
        <v>2</v>
      </c>
      <c r="BD14" s="61">
        <v>1</v>
      </c>
      <c r="BE14" s="60" t="str">
        <f>HLOOKUP(BD14,$E$2:$AE$3,2,FALSE)</f>
        <v>城北</v>
      </c>
      <c r="BF14" s="59"/>
      <c r="BG14" s="58" t="s">
        <v>13</v>
      </c>
      <c r="BH14" s="57"/>
      <c r="BI14" s="56">
        <v>8</v>
      </c>
      <c r="BJ14" s="55" t="str">
        <f>HLOOKUP(BI14,$E$2:$AE$3,2,FALSE)</f>
        <v>大楠
キング</v>
      </c>
      <c r="BK14" s="40">
        <v>108</v>
      </c>
      <c r="BL14" s="40" t="str">
        <f>IF(BF14&lt;&gt;"",BF14,"")</f>
        <v/>
      </c>
      <c r="BM14" s="40" t="str">
        <f>IF(BH14&lt;&gt;"",BH14,"")</f>
        <v/>
      </c>
    </row>
    <row r="15" spans="1:65" ht="13.5" customHeight="1">
      <c r="A15" s="29"/>
      <c r="B15" s="142"/>
      <c r="C15" s="148"/>
      <c r="D15" s="91" t="s">
        <v>12</v>
      </c>
      <c r="E15" s="94">
        <f>IF(P$9="","",P$9)</f>
        <v>1</v>
      </c>
      <c r="F15" s="93" t="str">
        <f t="shared" si="8"/>
        <v>●</v>
      </c>
      <c r="G15" s="73">
        <f>IF(N$9="","",N$9)</f>
        <v>5</v>
      </c>
      <c r="H15" s="93">
        <f>IF(P$11="","",P$11)</f>
        <v>0</v>
      </c>
      <c r="I15" s="93" t="str">
        <f t="shared" si="9"/>
        <v>●</v>
      </c>
      <c r="J15" s="73">
        <f>IF(N$11="","",N$11)</f>
        <v>2</v>
      </c>
      <c r="K15" s="94">
        <f>IF(P$13="","",P$13)</f>
        <v>0</v>
      </c>
      <c r="L15" s="93" t="str">
        <f t="shared" si="10"/>
        <v>△</v>
      </c>
      <c r="M15" s="73">
        <f>IF(N$13="","",N$13)</f>
        <v>0</v>
      </c>
      <c r="N15" s="152"/>
      <c r="O15" s="153"/>
      <c r="P15" s="154"/>
      <c r="Q15" s="94">
        <f>VLOOKUP($B$14*100+Q$6*10+2,$AZ$8:$BB$100,2,FALSE)</f>
        <v>0</v>
      </c>
      <c r="R15" s="93" t="str">
        <f t="shared" si="1"/>
        <v>●</v>
      </c>
      <c r="S15" s="73">
        <f>VLOOKUP($B$14*100+Q$6*10+2,$AZ$8:$BB$100,3,FALSE)</f>
        <v>5</v>
      </c>
      <c r="T15" s="94">
        <f>VLOOKUP($B$14*100+T$6*10+2,$AZ$8:$BB$100,2,FALSE)</f>
        <v>2</v>
      </c>
      <c r="U15" s="93" t="str">
        <f t="shared" si="2"/>
        <v>●</v>
      </c>
      <c r="V15" s="73">
        <f>VLOOKUP($B$14*100+T$6*10+2,$AZ$8:$BB$100,3,FALSE)</f>
        <v>3</v>
      </c>
      <c r="W15" s="94">
        <f>VLOOKUP($B$14*100+W$6*10+2,$AZ$8:$BB$100,2,FALSE)</f>
        <v>0</v>
      </c>
      <c r="X15" s="93" t="str">
        <f t="shared" si="3"/>
        <v>●</v>
      </c>
      <c r="Y15" s="73">
        <f>VLOOKUP($B$14*100+W$6*10+2,$AZ$8:$BB$100,3,FALSE)</f>
        <v>6</v>
      </c>
      <c r="Z15" s="94">
        <f>VLOOKUP($B$14*100+Z$6*10+2,$AZ$8:$BB$100,2,FALSE)</f>
        <v>0</v>
      </c>
      <c r="AA15" s="93" t="str">
        <f t="shared" si="4"/>
        <v>●</v>
      </c>
      <c r="AB15" s="73">
        <f>VLOOKUP($B$14*100+Z$6*10+2,$AZ$8:$BB$100,3,FALSE)</f>
        <v>1</v>
      </c>
      <c r="AC15" s="93">
        <f>VLOOKUP($B$14*100+AC$6*10+2,$AZ$8:$BB$100,2,FALSE)</f>
        <v>1</v>
      </c>
      <c r="AD15" s="93" t="str">
        <f t="shared" si="5"/>
        <v>●</v>
      </c>
      <c r="AE15" s="73">
        <f>VLOOKUP($B$14*100+AC$6*10+2,$AZ$8:$BB$100,3,FALSE)</f>
        <v>3</v>
      </c>
      <c r="AF15" s="187"/>
      <c r="AG15" s="187"/>
      <c r="AH15" s="165"/>
      <c r="AI15" s="165"/>
      <c r="AJ15" s="165"/>
      <c r="AK15" s="165"/>
      <c r="AL15" s="165"/>
      <c r="AM15" s="165"/>
      <c r="AN15" s="165"/>
      <c r="AO15" s="165"/>
      <c r="AP15" s="163"/>
      <c r="AQ15" s="72"/>
      <c r="AR15" s="71"/>
      <c r="AS15" s="167"/>
      <c r="AT15" s="160"/>
      <c r="AU15" s="32">
        <v>0</v>
      </c>
      <c r="AV15" s="6" t="s">
        <v>13</v>
      </c>
      <c r="AW15" s="31">
        <v>4</v>
      </c>
      <c r="AX15" s="167"/>
      <c r="AY15" s="160"/>
      <c r="AZ15" s="38">
        <v>152</v>
      </c>
      <c r="BA15" s="38">
        <f t="shared" si="6"/>
        <v>0</v>
      </c>
      <c r="BB15" s="38">
        <f t="shared" si="7"/>
        <v>4</v>
      </c>
      <c r="BD15" s="61"/>
      <c r="BE15" s="60"/>
      <c r="BF15" s="59"/>
      <c r="BG15" s="58"/>
      <c r="BH15" s="57"/>
      <c r="BI15" s="56"/>
      <c r="BJ15" s="55"/>
      <c r="BK15" s="40"/>
      <c r="BL15" s="40"/>
      <c r="BM15" s="40"/>
    </row>
    <row r="16" spans="1:65" ht="13.5" customHeight="1">
      <c r="A16" s="29"/>
      <c r="B16" s="142">
        <v>5</v>
      </c>
      <c r="C16" s="147" t="str">
        <f>IF(ISBLANK(Q3),"",HLOOKUP(B16,$E$2:$AE$3,2,FALSE))</f>
        <v>長井</v>
      </c>
      <c r="D16" s="92" t="s">
        <v>14</v>
      </c>
      <c r="E16" s="80">
        <f>IF(S$8="","",S$8)</f>
        <v>2</v>
      </c>
      <c r="F16" s="79" t="str">
        <f t="shared" si="8"/>
        <v>○</v>
      </c>
      <c r="G16" s="78">
        <f>IF(Q$8="","",Q$8)</f>
        <v>1</v>
      </c>
      <c r="H16" s="79">
        <f>IF(S$10="","",S$10)</f>
        <v>0</v>
      </c>
      <c r="I16" s="79" t="str">
        <f t="shared" si="9"/>
        <v>△</v>
      </c>
      <c r="J16" s="78">
        <f>IF(Q$10="","",Q$10)</f>
        <v>0</v>
      </c>
      <c r="K16" s="80">
        <f>IF(S$12="","",S$12)</f>
        <v>3</v>
      </c>
      <c r="L16" s="79" t="str">
        <f t="shared" si="10"/>
        <v>●</v>
      </c>
      <c r="M16" s="78">
        <f>IF(Q$12="","",Q$12)</f>
        <v>4</v>
      </c>
      <c r="N16" s="80">
        <f>IF(S$14="","",S$14)</f>
        <v>5</v>
      </c>
      <c r="O16" s="79" t="str">
        <f t="shared" ref="O16:O25" si="11">IF(N16="","",IF(N16&gt;P16,"○",IF(N16=P16,"△","●")))</f>
        <v>○</v>
      </c>
      <c r="P16" s="78">
        <f>IF(Q$14="","",Q$14)</f>
        <v>0</v>
      </c>
      <c r="Q16" s="149"/>
      <c r="R16" s="150"/>
      <c r="S16" s="151"/>
      <c r="T16" s="80">
        <f>VLOOKUP($B$16*100+T$6*10+1,$AZ$8:$BB$100,2,FALSE)</f>
        <v>2</v>
      </c>
      <c r="U16" s="79" t="str">
        <f t="shared" si="2"/>
        <v>○</v>
      </c>
      <c r="V16" s="78">
        <f>VLOOKUP($B$16*100+T$6*10+1,$AZ$8:$BB$100,3,FALSE)</f>
        <v>0</v>
      </c>
      <c r="W16" s="80">
        <f>VLOOKUP($B$16*100+W$6*10+1,$AZ$8:$BB$100,2,FALSE)</f>
        <v>2</v>
      </c>
      <c r="X16" s="79" t="str">
        <f t="shared" si="3"/>
        <v>○</v>
      </c>
      <c r="Y16" s="78">
        <f>VLOOKUP($B$16*100+W$6*10+1,$AZ$8:$BB$100,3,FALSE)</f>
        <v>0</v>
      </c>
      <c r="Z16" s="80">
        <f>VLOOKUP($B$16*100+Z$6*10+1,$AZ$8:$BB$100,2,FALSE)</f>
        <v>3</v>
      </c>
      <c r="AA16" s="79" t="str">
        <f t="shared" si="4"/>
        <v>○</v>
      </c>
      <c r="AB16" s="78">
        <f>VLOOKUP($B$16*100+Z$6*10+1,$AZ$8:$BB$100,3,FALSE)</f>
        <v>0</v>
      </c>
      <c r="AC16" s="79">
        <f>VLOOKUP($B$16*100+AC$6*10+1,$AZ$8:$BB$100,2,FALSE)</f>
        <v>6</v>
      </c>
      <c r="AD16" s="79" t="str">
        <f t="shared" si="5"/>
        <v>○</v>
      </c>
      <c r="AE16" s="78">
        <f>VLOOKUP($B$16*100+AC$6*10+1,$AZ$8:$BB$100,3,FALSE)</f>
        <v>1</v>
      </c>
      <c r="AF16" s="186">
        <f>SUM(AH16:AL17)</f>
        <v>16</v>
      </c>
      <c r="AG16" s="186">
        <f>AH16*3+AI16+AK16*3</f>
        <v>35</v>
      </c>
      <c r="AH16" s="164">
        <f>COUNTIF(E16:AE17,"○")</f>
        <v>10</v>
      </c>
      <c r="AI16" s="164">
        <f>COUNTIF(E16:AE17,"△")</f>
        <v>5</v>
      </c>
      <c r="AJ16" s="164">
        <f>COUNTIF(E16:AE17,"●")</f>
        <v>1</v>
      </c>
      <c r="AK16" s="164">
        <f>COUNTIF(E16:AE17,"◇")</f>
        <v>0</v>
      </c>
      <c r="AL16" s="164">
        <f>COUNTIF(E16:AE17,"◆")</f>
        <v>0</v>
      </c>
      <c r="AM16" s="164">
        <f>SUM(E16:E16,H16:H16,K16:K16,N16:N16,Q16:Q16,T16:T16,W16:W16,Z16:Z16,AC16:AC16,E17:E17,H17:H17,K17:K17,N17:N17,Q17:Q17,T17:T17,W17:W17,Z17:Z17,AC17:AC17)</f>
        <v>43</v>
      </c>
      <c r="AN16" s="164">
        <f>SUM(G16:G16,J16:J16,M16:M16,P16:P16,S16:S16,V16:V16,Y16:Y16,AB16:AB16,AE16:AE16,G17:G17,J17:J17,M17:M17,P17:P17,S17,V17:V17,Y17:Y17,AB17:AB17,AE17:AE17)</f>
        <v>11</v>
      </c>
      <c r="AO16" s="164">
        <f>AM16-AN16</f>
        <v>32</v>
      </c>
      <c r="AP16" s="162">
        <f>RANK(AR16,$AR$8:$AR$25,0)</f>
        <v>1</v>
      </c>
      <c r="AQ16" s="72">
        <v>5</v>
      </c>
      <c r="AR16" s="71">
        <f>AG16*10000000+AO16*10000+AM16*100</f>
        <v>350324300</v>
      </c>
      <c r="AS16" s="166"/>
      <c r="AT16" s="161"/>
      <c r="AU16" s="34">
        <v>3</v>
      </c>
      <c r="AV16" s="24" t="s">
        <v>13</v>
      </c>
      <c r="AW16" s="33">
        <v>0</v>
      </c>
      <c r="AX16" s="166">
        <v>6</v>
      </c>
      <c r="AY16" s="161" t="str">
        <f>IF(ISBLANK(AX16),"",HLOOKUP(AX16,$E$2:$AE$3,2,FALSE))</f>
        <v>スワ</v>
      </c>
      <c r="AZ16" s="38">
        <v>161</v>
      </c>
      <c r="BA16" s="38">
        <f t="shared" si="6"/>
        <v>3</v>
      </c>
      <c r="BB16" s="38">
        <f t="shared" si="7"/>
        <v>0</v>
      </c>
      <c r="BD16" s="61">
        <v>2</v>
      </c>
      <c r="BE16" s="60" t="str">
        <f>HLOOKUP(BD16,$E$2:$AE$3,2,FALSE)</f>
        <v>佐野</v>
      </c>
      <c r="BF16" s="59"/>
      <c r="BG16" s="58" t="s">
        <v>13</v>
      </c>
      <c r="BH16" s="57"/>
      <c r="BI16" s="56">
        <v>3</v>
      </c>
      <c r="BJ16" s="55" t="str">
        <f>HLOOKUP(BI16,$E$2:$AE$3,2,FALSE)</f>
        <v>高坂Ａ</v>
      </c>
      <c r="BK16" s="40">
        <v>203</v>
      </c>
      <c r="BL16" s="40" t="str">
        <f>IF(BF16&lt;&gt;"",BF16,"")</f>
        <v/>
      </c>
      <c r="BM16" s="40" t="str">
        <f>IF(BH16&lt;&gt;"",BH16,"")</f>
        <v/>
      </c>
    </row>
    <row r="17" spans="1:65" ht="13.5" customHeight="1">
      <c r="A17" s="29"/>
      <c r="B17" s="142"/>
      <c r="C17" s="148"/>
      <c r="D17" s="91" t="s">
        <v>12</v>
      </c>
      <c r="E17" s="94">
        <f>IF(S$9="","",S$9)</f>
        <v>4</v>
      </c>
      <c r="F17" s="93" t="str">
        <f t="shared" si="8"/>
        <v>○</v>
      </c>
      <c r="G17" s="73">
        <f>IF(Q$9="","",Q$9)</f>
        <v>0</v>
      </c>
      <c r="H17" s="93">
        <f>IF(S$11="","",S$11)</f>
        <v>4</v>
      </c>
      <c r="I17" s="93" t="str">
        <f t="shared" si="9"/>
        <v>○</v>
      </c>
      <c r="J17" s="73">
        <f>IF(Q$11="","",Q$11)</f>
        <v>0</v>
      </c>
      <c r="K17" s="94">
        <f>IF(S$13="","",S$13)</f>
        <v>1</v>
      </c>
      <c r="L17" s="93" t="str">
        <f t="shared" si="10"/>
        <v>△</v>
      </c>
      <c r="M17" s="73">
        <f>IF(Q$13="","",Q$13)</f>
        <v>1</v>
      </c>
      <c r="N17" s="94">
        <f>IF(S$15="","",S$15)</f>
        <v>5</v>
      </c>
      <c r="O17" s="93" t="str">
        <f t="shared" si="11"/>
        <v>○</v>
      </c>
      <c r="P17" s="73">
        <f>IF(Q$15="","",Q$15)</f>
        <v>0</v>
      </c>
      <c r="Q17" s="152"/>
      <c r="R17" s="153"/>
      <c r="S17" s="154"/>
      <c r="T17" s="94">
        <f>VLOOKUP($B$16*100+T$6*10+2,$AZ$8:$BB$100,2,FALSE)</f>
        <v>3</v>
      </c>
      <c r="U17" s="93" t="str">
        <f t="shared" si="2"/>
        <v>○</v>
      </c>
      <c r="V17" s="73">
        <f>VLOOKUP($B$16*100+T$6*10+2,$AZ$8:$BB$100,3,FALSE)</f>
        <v>1</v>
      </c>
      <c r="W17" s="94">
        <f>VLOOKUP($B$16*100+W$6*10+2,$AZ$8:$BB$100,2,FALSE)</f>
        <v>2</v>
      </c>
      <c r="X17" s="93" t="str">
        <f t="shared" si="3"/>
        <v>△</v>
      </c>
      <c r="Y17" s="73">
        <f>VLOOKUP($B$16*100+W$6*10+2,$AZ$8:$BB$100,3,FALSE)</f>
        <v>2</v>
      </c>
      <c r="Z17" s="94">
        <f>VLOOKUP($B$16*100+Z$6*10+2,$AZ$8:$BB$100,2,FALSE)</f>
        <v>1</v>
      </c>
      <c r="AA17" s="93" t="str">
        <f t="shared" si="4"/>
        <v>△</v>
      </c>
      <c r="AB17" s="73">
        <f>VLOOKUP($B$16*100+Z$6*10+2,$AZ$8:$BB$100,3,FALSE)</f>
        <v>1</v>
      </c>
      <c r="AC17" s="93">
        <f>VLOOKUP($B$16*100+AC$6*10+2,$AZ$8:$BB$100,2,FALSE)</f>
        <v>0</v>
      </c>
      <c r="AD17" s="93" t="str">
        <f t="shared" si="5"/>
        <v>△</v>
      </c>
      <c r="AE17" s="73">
        <f>VLOOKUP($B$16*100+AC$6*10+2,$AZ$8:$BB$100,3,FALSE)</f>
        <v>0</v>
      </c>
      <c r="AF17" s="187"/>
      <c r="AG17" s="187"/>
      <c r="AH17" s="165"/>
      <c r="AI17" s="165"/>
      <c r="AJ17" s="165"/>
      <c r="AK17" s="165"/>
      <c r="AL17" s="165"/>
      <c r="AM17" s="165"/>
      <c r="AN17" s="165"/>
      <c r="AO17" s="165"/>
      <c r="AP17" s="163"/>
      <c r="AQ17" s="72"/>
      <c r="AR17" s="71"/>
      <c r="AS17" s="167"/>
      <c r="AT17" s="160"/>
      <c r="AU17" s="32">
        <v>2</v>
      </c>
      <c r="AV17" s="6" t="s">
        <v>13</v>
      </c>
      <c r="AW17" s="31">
        <v>0</v>
      </c>
      <c r="AX17" s="167"/>
      <c r="AY17" s="160"/>
      <c r="AZ17" s="38">
        <v>162</v>
      </c>
      <c r="BA17" s="38">
        <f t="shared" si="6"/>
        <v>2</v>
      </c>
      <c r="BB17" s="38">
        <f t="shared" si="7"/>
        <v>0</v>
      </c>
      <c r="BD17" s="61"/>
      <c r="BE17" s="60"/>
      <c r="BF17" s="59"/>
      <c r="BG17" s="58"/>
      <c r="BH17" s="57"/>
      <c r="BI17" s="56"/>
      <c r="BJ17" s="55"/>
      <c r="BK17" s="40"/>
      <c r="BL17" s="40"/>
      <c r="BM17" s="40"/>
    </row>
    <row r="18" spans="1:65" ht="13.5" customHeight="1">
      <c r="A18" s="29"/>
      <c r="B18" s="142">
        <v>6</v>
      </c>
      <c r="C18" s="147" t="str">
        <f>IF(ISBLANK(T3),"",HLOOKUP(B18,$E$2:$AE$3,2,FALSE))</f>
        <v>スワ</v>
      </c>
      <c r="D18" s="92" t="s">
        <v>14</v>
      </c>
      <c r="E18" s="80">
        <f>IF(V$8="","",V$8)</f>
        <v>0</v>
      </c>
      <c r="F18" s="79" t="str">
        <f t="shared" si="8"/>
        <v>●</v>
      </c>
      <c r="G18" s="78">
        <f>IF(T$8="","",T$8)</f>
        <v>3</v>
      </c>
      <c r="H18" s="79">
        <f>IF(V$10="","",V$10)</f>
        <v>0</v>
      </c>
      <c r="I18" s="79" t="str">
        <f t="shared" si="9"/>
        <v>●</v>
      </c>
      <c r="J18" s="78">
        <f>IF(T$10="","",T$10)</f>
        <v>4</v>
      </c>
      <c r="K18" s="80">
        <f>IF(V$12="","",V$12)</f>
        <v>0</v>
      </c>
      <c r="L18" s="79" t="str">
        <f t="shared" si="10"/>
        <v>●</v>
      </c>
      <c r="M18" s="78">
        <f>IF(T$12="","",T$12)</f>
        <v>5</v>
      </c>
      <c r="N18" s="80">
        <f>IF(V$14="","",V$14)</f>
        <v>2</v>
      </c>
      <c r="O18" s="79" t="str">
        <f t="shared" si="11"/>
        <v>●</v>
      </c>
      <c r="P18" s="78">
        <f>IF(T$14="","",T$14)</f>
        <v>3</v>
      </c>
      <c r="Q18" s="80">
        <f>IF(V$16="","",V$16)</f>
        <v>0</v>
      </c>
      <c r="R18" s="79" t="str">
        <f t="shared" ref="R18:R25" si="12">IF(Q18="","",IF(Q18&gt;S18,"○",IF(Q18=S18,"△","●")))</f>
        <v>●</v>
      </c>
      <c r="S18" s="78">
        <f>IF(T$16="","",T$16)</f>
        <v>2</v>
      </c>
      <c r="T18" s="149"/>
      <c r="U18" s="150"/>
      <c r="V18" s="151"/>
      <c r="W18" s="80">
        <f>VLOOKUP($B$18*100+W$6*10+1,$AZ$8:$BB$100,2,FALSE)</f>
        <v>0</v>
      </c>
      <c r="X18" s="79" t="str">
        <f t="shared" si="3"/>
        <v>●</v>
      </c>
      <c r="Y18" s="78">
        <f>VLOOKUP($B$18*100+W$6*10+1,$AZ$8:$BB$100,3,FALSE)</f>
        <v>4</v>
      </c>
      <c r="Z18" s="80">
        <f>VLOOKUP($B$18*100+Z$6*10+1,$AZ$8:$BB$100,2,FALSE)</f>
        <v>0</v>
      </c>
      <c r="AA18" s="79" t="str">
        <f t="shared" si="4"/>
        <v>●</v>
      </c>
      <c r="AB18" s="78">
        <f>VLOOKUP($B$18*100+Z$6*10+1,$AZ$8:$BB$100,3,FALSE)</f>
        <v>1</v>
      </c>
      <c r="AC18" s="80">
        <f>VLOOKUP($B$18*100+AC$6*10+1,$AZ$8:$BB$100,2,FALSE)</f>
        <v>2</v>
      </c>
      <c r="AD18" s="79" t="str">
        <f t="shared" si="5"/>
        <v>△</v>
      </c>
      <c r="AE18" s="78">
        <f>VLOOKUP($B$18*100+AC$6*10+1,$AZ$8:$BB$100,3,FALSE)</f>
        <v>2</v>
      </c>
      <c r="AF18" s="186">
        <f>SUM(AH18:AL19)</f>
        <v>16</v>
      </c>
      <c r="AG18" s="186">
        <f>AH18*3+AI18+AK18*3</f>
        <v>7</v>
      </c>
      <c r="AH18" s="164">
        <f>COUNTIF(E18:AE19,"○")</f>
        <v>2</v>
      </c>
      <c r="AI18" s="164">
        <f>COUNTIF(E18:AE19,"△")</f>
        <v>1</v>
      </c>
      <c r="AJ18" s="164">
        <f>COUNTIF(E18:AE19,"●")</f>
        <v>13</v>
      </c>
      <c r="AK18" s="164">
        <f>COUNTIF(E18:AE19,"◇")</f>
        <v>0</v>
      </c>
      <c r="AL18" s="164">
        <f>COUNTIF(E18:AE19,"◆")</f>
        <v>0</v>
      </c>
      <c r="AM18" s="164">
        <f>SUM(E18:E18,H18:H18,K18:K18,N18:N18,Q18:Q18,T18:T18,W18:W18,Z18:Z18,AC18:AC18,E19:E19,H19:H19,K19:K19,N19:N19,Q19:Q19,T19:T19,W19:W19,Z19:Z19,AC19:AC19)</f>
        <v>11</v>
      </c>
      <c r="AN18" s="164">
        <f>SUM(G18:G18,J18:J18,M18:M18,P18:P18,S18:S18,V18:V18,Y18:Y18,AB18:AB18,AE18:AE18,G19:G19,J19:J19,M19:M19,P19:P19,S19,V19:V19,Y19:Y19,AB19:AB19,AE19:AE19)</f>
        <v>45</v>
      </c>
      <c r="AO18" s="164">
        <f>AM18-AN18</f>
        <v>-34</v>
      </c>
      <c r="AP18" s="162">
        <f>RANK(AR18,$AR$8:$AR$25,0)</f>
        <v>8</v>
      </c>
      <c r="AQ18" s="72">
        <v>6</v>
      </c>
      <c r="AR18" s="71">
        <f>AG18*10000000+AO18*10000+AM18*100</f>
        <v>69661100</v>
      </c>
      <c r="AS18" s="166"/>
      <c r="AT18" s="161"/>
      <c r="AU18" s="34">
        <v>0</v>
      </c>
      <c r="AV18" s="24" t="s">
        <v>0</v>
      </c>
      <c r="AW18" s="33">
        <v>2</v>
      </c>
      <c r="AX18" s="166">
        <v>7</v>
      </c>
      <c r="AY18" s="161" t="str">
        <f>IF(ISBLANK(AX18),"",HLOOKUP(AX18,$E$2:$AE$3,2,FALSE))</f>
        <v>鴨居</v>
      </c>
      <c r="AZ18" s="38">
        <v>171</v>
      </c>
      <c r="BA18" s="38">
        <f t="shared" si="6"/>
        <v>0</v>
      </c>
      <c r="BB18" s="38">
        <f t="shared" si="7"/>
        <v>2</v>
      </c>
      <c r="BD18" s="61">
        <v>2</v>
      </c>
      <c r="BE18" s="60" t="str">
        <f>HLOOKUP(BD18,$E$2:$AE$3,2,FALSE)</f>
        <v>佐野</v>
      </c>
      <c r="BF18" s="59"/>
      <c r="BG18" s="58" t="s">
        <v>13</v>
      </c>
      <c r="BH18" s="57"/>
      <c r="BI18" s="56">
        <v>5</v>
      </c>
      <c r="BJ18" s="55" t="str">
        <f>HLOOKUP(BI18,$E$2:$AE$3,2,FALSE)</f>
        <v>長井</v>
      </c>
      <c r="BK18" s="40">
        <v>205</v>
      </c>
      <c r="BL18" s="40" t="str">
        <f>IF(BF18&lt;&gt;"",BF18,"")</f>
        <v/>
      </c>
      <c r="BM18" s="40" t="str">
        <f>IF(BH18&lt;&gt;"",BH18,"")</f>
        <v/>
      </c>
    </row>
    <row r="19" spans="1:65" ht="13.5" customHeight="1">
      <c r="A19" s="29"/>
      <c r="B19" s="142"/>
      <c r="C19" s="148"/>
      <c r="D19" s="91" t="s">
        <v>12</v>
      </c>
      <c r="E19" s="94">
        <f>IF(V$9="","",V$9)</f>
        <v>0</v>
      </c>
      <c r="F19" s="93" t="str">
        <f t="shared" si="8"/>
        <v>●</v>
      </c>
      <c r="G19" s="73">
        <f>IF(T$9="","",T$9)</f>
        <v>2</v>
      </c>
      <c r="H19" s="93">
        <f>IF(V$11="","",V$11)</f>
        <v>0</v>
      </c>
      <c r="I19" s="93" t="str">
        <f t="shared" si="9"/>
        <v>●</v>
      </c>
      <c r="J19" s="73">
        <f>IF(T$11="","",T$11)</f>
        <v>4</v>
      </c>
      <c r="K19" s="94">
        <f>IF(V$13="","",V$13)</f>
        <v>0</v>
      </c>
      <c r="L19" s="93" t="str">
        <f t="shared" si="10"/>
        <v>●</v>
      </c>
      <c r="M19" s="73">
        <f>IF(T$13="","",T$13)</f>
        <v>1</v>
      </c>
      <c r="N19" s="94">
        <f>IF(V$15="","",V$15)</f>
        <v>3</v>
      </c>
      <c r="O19" s="93" t="str">
        <f t="shared" si="11"/>
        <v>○</v>
      </c>
      <c r="P19" s="73">
        <f>IF(T$15="","",T$15)</f>
        <v>2</v>
      </c>
      <c r="Q19" s="94">
        <f>IF(V$17="","",V$17)</f>
        <v>1</v>
      </c>
      <c r="R19" s="93" t="str">
        <f t="shared" si="12"/>
        <v>●</v>
      </c>
      <c r="S19" s="73">
        <f>IF(T$17="","",T$17)</f>
        <v>3</v>
      </c>
      <c r="T19" s="152"/>
      <c r="U19" s="153"/>
      <c r="V19" s="154"/>
      <c r="W19" s="94">
        <f>VLOOKUP($B$18*100+W$6*10+2,$AZ$8:$BB$100,2,FALSE)</f>
        <v>1</v>
      </c>
      <c r="X19" s="93" t="str">
        <f t="shared" si="3"/>
        <v>●</v>
      </c>
      <c r="Y19" s="73">
        <f>VLOOKUP($B$18*100+W$6*10+2,$AZ$8:$BB$100,3,FALSE)</f>
        <v>2</v>
      </c>
      <c r="Z19" s="94">
        <f>VLOOKUP($B$18*100+Z$6*10+2,$AZ$8:$BB$100,2,FALSE)</f>
        <v>0</v>
      </c>
      <c r="AA19" s="93" t="str">
        <f t="shared" si="4"/>
        <v>●</v>
      </c>
      <c r="AB19" s="73">
        <f>VLOOKUP($B$18*100+Z$6*10+2,$AZ$8:$BB$100,3,FALSE)</f>
        <v>6</v>
      </c>
      <c r="AC19" s="94">
        <f>VLOOKUP($B$18*100+AC$6*10+2,$AZ$8:$BB$100,2,FALSE)</f>
        <v>2</v>
      </c>
      <c r="AD19" s="93" t="str">
        <f t="shared" si="5"/>
        <v>○</v>
      </c>
      <c r="AE19" s="73">
        <f>VLOOKUP($B$18*100+AC$6*10+2,$AZ$8:$BB$100,3,FALSE)</f>
        <v>1</v>
      </c>
      <c r="AF19" s="187"/>
      <c r="AG19" s="187"/>
      <c r="AH19" s="165"/>
      <c r="AI19" s="165"/>
      <c r="AJ19" s="165"/>
      <c r="AK19" s="165"/>
      <c r="AL19" s="165"/>
      <c r="AM19" s="165"/>
      <c r="AN19" s="165"/>
      <c r="AO19" s="165"/>
      <c r="AP19" s="163"/>
      <c r="AQ19" s="72"/>
      <c r="AR19" s="71"/>
      <c r="AS19" s="167"/>
      <c r="AT19" s="160"/>
      <c r="AU19" s="32">
        <v>2</v>
      </c>
      <c r="AV19" s="6" t="s">
        <v>15</v>
      </c>
      <c r="AW19" s="31">
        <v>7</v>
      </c>
      <c r="AX19" s="167"/>
      <c r="AY19" s="160"/>
      <c r="AZ19" s="38">
        <v>172</v>
      </c>
      <c r="BA19" s="38">
        <f t="shared" si="6"/>
        <v>2</v>
      </c>
      <c r="BB19" s="38">
        <f t="shared" si="7"/>
        <v>7</v>
      </c>
      <c r="BD19" s="61"/>
      <c r="BE19" s="60"/>
      <c r="BF19" s="59"/>
      <c r="BG19" s="58"/>
      <c r="BH19" s="57"/>
      <c r="BI19" s="56"/>
      <c r="BJ19" s="55"/>
      <c r="BK19" s="40"/>
      <c r="BL19" s="40"/>
      <c r="BM19" s="40"/>
    </row>
    <row r="20" spans="1:65" ht="13.5" customHeight="1">
      <c r="A20" s="29"/>
      <c r="B20" s="142">
        <v>7</v>
      </c>
      <c r="C20" s="147" t="str">
        <f>IF(ISBLANK(W3),"",HLOOKUP(B20,$E$2:$AE$3,2,FALSE))</f>
        <v>鴨居</v>
      </c>
      <c r="D20" s="92" t="s">
        <v>14</v>
      </c>
      <c r="E20" s="80">
        <f>IF(Y$8="","",Y$8)</f>
        <v>2</v>
      </c>
      <c r="F20" s="79" t="str">
        <f t="shared" si="8"/>
        <v>○</v>
      </c>
      <c r="G20" s="78">
        <f>IF(W$8="","",W$8)</f>
        <v>0</v>
      </c>
      <c r="H20" s="79">
        <f>IF(Y$10="","",Y$10)</f>
        <v>0</v>
      </c>
      <c r="I20" s="79" t="str">
        <f t="shared" si="9"/>
        <v>●</v>
      </c>
      <c r="J20" s="78">
        <f>IF(W$10="","",W$10)</f>
        <v>2</v>
      </c>
      <c r="K20" s="80">
        <f>IF(Y$12="","",Y$12)</f>
        <v>0</v>
      </c>
      <c r="L20" s="79" t="str">
        <f t="shared" si="10"/>
        <v>●</v>
      </c>
      <c r="M20" s="78">
        <f>IF(W$12="","",W$12)</f>
        <v>2</v>
      </c>
      <c r="N20" s="80">
        <f>IF(Y$14="","",Y$14)</f>
        <v>2</v>
      </c>
      <c r="O20" s="79" t="str">
        <f t="shared" si="11"/>
        <v>○</v>
      </c>
      <c r="P20" s="78">
        <f>IF(W$14="","",W$14)</f>
        <v>0</v>
      </c>
      <c r="Q20" s="80">
        <f>IF(Y$16="","",Y$16)</f>
        <v>0</v>
      </c>
      <c r="R20" s="79" t="str">
        <f t="shared" si="12"/>
        <v>●</v>
      </c>
      <c r="S20" s="78">
        <f>IF(W$16="","",W$16)</f>
        <v>2</v>
      </c>
      <c r="T20" s="80">
        <f>IF(Y$18="","",Y$18)</f>
        <v>4</v>
      </c>
      <c r="U20" s="79" t="str">
        <f t="shared" ref="U20:U25" si="13">IF(T20="","",IF(T20&gt;V20,"○",IF(T20=V20,"△","●")))</f>
        <v>○</v>
      </c>
      <c r="V20" s="78">
        <f>IF(W$18="","",W$18)</f>
        <v>0</v>
      </c>
      <c r="W20" s="149"/>
      <c r="X20" s="150"/>
      <c r="Y20" s="151"/>
      <c r="Z20" s="80">
        <f>VLOOKUP($B$20*100+Z$6*10+1,$AZ$8:$BB$100,2,FALSE)</f>
        <v>2</v>
      </c>
      <c r="AA20" s="79" t="str">
        <f t="shared" si="4"/>
        <v>○</v>
      </c>
      <c r="AB20" s="78">
        <f>VLOOKUP($B$20*100+Z$6*10+1,$AZ$8:$BB$100,3,FALSE)</f>
        <v>1</v>
      </c>
      <c r="AC20" s="79">
        <f>VLOOKUP($B$20*100+AC$6*10+1,$AZ$8:$BB$100,2,FALSE)</f>
        <v>2</v>
      </c>
      <c r="AD20" s="79" t="str">
        <f t="shared" si="5"/>
        <v>△</v>
      </c>
      <c r="AE20" s="78">
        <f>VLOOKUP($B$20*100+AC$6*10+1,$AZ$8:$BB$100,3,FALSE)</f>
        <v>2</v>
      </c>
      <c r="AF20" s="186">
        <f>SUM(AH20:AL21)</f>
        <v>16</v>
      </c>
      <c r="AG20" s="186">
        <f>AH20*3+AI20+AK20*3</f>
        <v>35</v>
      </c>
      <c r="AH20" s="164">
        <f>COUNTIF(E20:AE21,"○")</f>
        <v>11</v>
      </c>
      <c r="AI20" s="164">
        <f>COUNTIF(E20:AE21,"△")</f>
        <v>2</v>
      </c>
      <c r="AJ20" s="164">
        <f>COUNTIF(E20:AE21,"●")</f>
        <v>3</v>
      </c>
      <c r="AK20" s="164">
        <f>COUNTIF(E20:AE21,"◇")</f>
        <v>0</v>
      </c>
      <c r="AL20" s="164">
        <f>COUNTIF(E20:AE21,"◆")</f>
        <v>0</v>
      </c>
      <c r="AM20" s="164">
        <f>SUM(E20:E20,H20:H20,K20:K20,N20:N20,Q20:Q20,T20:T20,W20:W20,Z20:Z20,AC20:AC20,E21:E21,H21:H21,K21:K21,N21:N21,Q21:Q21,T21:T21,W21:W21,Z21:Z21,AC21:AC21)</f>
        <v>39</v>
      </c>
      <c r="AN20" s="164">
        <f>SUM(G20:G20,J20:J20,M20:M20,P20:P20,S20:S20,V20:V20,Y20:Y20,AB20:AB20,AE20:AE20,G21:G21,J21:J21,M21:M21,P21:P21,S21,V21:V21,Y21:Y21,AB21:AB21,AE21:AE21)</f>
        <v>15</v>
      </c>
      <c r="AO20" s="164">
        <f>AM20-AN20</f>
        <v>24</v>
      </c>
      <c r="AP20" s="162">
        <f>RANK(AR20,$AR$8:$AR$25,0)</f>
        <v>2</v>
      </c>
      <c r="AQ20" s="72">
        <v>7</v>
      </c>
      <c r="AR20" s="71">
        <f>AG20*10000000+AO20*10000+AM20*100</f>
        <v>350243900</v>
      </c>
      <c r="AS20" s="166"/>
      <c r="AT20" s="161"/>
      <c r="AU20" s="34">
        <v>1</v>
      </c>
      <c r="AV20" s="24" t="s">
        <v>13</v>
      </c>
      <c r="AW20" s="33">
        <v>1</v>
      </c>
      <c r="AX20" s="166">
        <v>8</v>
      </c>
      <c r="AY20" s="161" t="str">
        <f>IF(ISBLANK(AX20),"",HLOOKUP(AX20,$E$2:$AE$3,2,FALSE))</f>
        <v>大楠
キング</v>
      </c>
      <c r="AZ20" s="38">
        <v>181</v>
      </c>
      <c r="BA20" s="38">
        <f t="shared" si="6"/>
        <v>1</v>
      </c>
      <c r="BB20" s="38">
        <f t="shared" si="7"/>
        <v>1</v>
      </c>
      <c r="BD20" s="61">
        <v>2</v>
      </c>
      <c r="BE20" s="60" t="str">
        <f>HLOOKUP(BD20,$E$2:$AE$3,2,FALSE)</f>
        <v>佐野</v>
      </c>
      <c r="BF20" s="59"/>
      <c r="BG20" s="58" t="s">
        <v>13</v>
      </c>
      <c r="BH20" s="57"/>
      <c r="BI20" s="56">
        <v>7</v>
      </c>
      <c r="BJ20" s="55" t="str">
        <f>HLOOKUP(BI20,$E$2:$AE$3,2,FALSE)</f>
        <v>鴨居</v>
      </c>
      <c r="BK20" s="40">
        <v>207</v>
      </c>
      <c r="BL20" s="40" t="str">
        <f>IF(BF20&lt;&gt;"",BF20,"")</f>
        <v/>
      </c>
      <c r="BM20" s="40" t="str">
        <f>IF(BH20&lt;&gt;"",BH20,"")</f>
        <v/>
      </c>
    </row>
    <row r="21" spans="1:65" ht="13.5" customHeight="1">
      <c r="A21" s="29"/>
      <c r="B21" s="142"/>
      <c r="C21" s="148"/>
      <c r="D21" s="91" t="s">
        <v>12</v>
      </c>
      <c r="E21" s="94">
        <f>IF(Y$9="","",Y$9)</f>
        <v>7</v>
      </c>
      <c r="F21" s="93" t="str">
        <f t="shared" si="8"/>
        <v>○</v>
      </c>
      <c r="G21" s="73">
        <f>IF(W$9="","",W$9)</f>
        <v>2</v>
      </c>
      <c r="H21" s="93">
        <f>IF(Y$11="","",Y$11)</f>
        <v>2</v>
      </c>
      <c r="I21" s="93" t="str">
        <f t="shared" si="9"/>
        <v>○</v>
      </c>
      <c r="J21" s="73">
        <f>IF(W$11="","",W$11)</f>
        <v>1</v>
      </c>
      <c r="K21" s="94">
        <f>IF(Y$13="","",Y$13)</f>
        <v>1</v>
      </c>
      <c r="L21" s="93" t="str">
        <f t="shared" si="10"/>
        <v>○</v>
      </c>
      <c r="M21" s="73">
        <f>IF(W$13="","",W$13)</f>
        <v>0</v>
      </c>
      <c r="N21" s="94">
        <f>IF(Y$15="","",Y$15)</f>
        <v>6</v>
      </c>
      <c r="O21" s="93" t="str">
        <f t="shared" si="11"/>
        <v>○</v>
      </c>
      <c r="P21" s="73">
        <f>IF(W$15="","",W$15)</f>
        <v>0</v>
      </c>
      <c r="Q21" s="94">
        <f>IF(Y$17="","",Y$17)</f>
        <v>2</v>
      </c>
      <c r="R21" s="93" t="str">
        <f t="shared" si="12"/>
        <v>△</v>
      </c>
      <c r="S21" s="73">
        <f>IF(W$17="","",W$17)</f>
        <v>2</v>
      </c>
      <c r="T21" s="94">
        <f>IF(Y$19="","",Y$19)</f>
        <v>2</v>
      </c>
      <c r="U21" s="93" t="str">
        <f t="shared" si="13"/>
        <v>○</v>
      </c>
      <c r="V21" s="73">
        <f>IF(W$19="","",W$19)</f>
        <v>1</v>
      </c>
      <c r="W21" s="152"/>
      <c r="X21" s="153"/>
      <c r="Y21" s="154"/>
      <c r="Z21" s="94">
        <f>VLOOKUP($B$20*100+Z$6*10+2,$AZ$8:$BB$100,2,FALSE)</f>
        <v>4</v>
      </c>
      <c r="AA21" s="93" t="str">
        <f t="shared" si="4"/>
        <v>○</v>
      </c>
      <c r="AB21" s="73">
        <f>VLOOKUP($B$20*100+Z$6*10+2,$AZ$8:$BB$100,3,FALSE)</f>
        <v>0</v>
      </c>
      <c r="AC21" s="93">
        <f>VLOOKUP($B$20*100+AC$6*10+2,$AZ$8:$BB$100,2,FALSE)</f>
        <v>3</v>
      </c>
      <c r="AD21" s="93" t="str">
        <f t="shared" si="5"/>
        <v>○</v>
      </c>
      <c r="AE21" s="73">
        <f>VLOOKUP($B$20*100+AC$6*10+2,$AZ$8:$BB$100,3,FALSE)</f>
        <v>0</v>
      </c>
      <c r="AF21" s="187"/>
      <c r="AG21" s="187"/>
      <c r="AH21" s="165"/>
      <c r="AI21" s="165"/>
      <c r="AJ21" s="165"/>
      <c r="AK21" s="165"/>
      <c r="AL21" s="165"/>
      <c r="AM21" s="165"/>
      <c r="AN21" s="165"/>
      <c r="AO21" s="165"/>
      <c r="AP21" s="163"/>
      <c r="AQ21" s="72"/>
      <c r="AR21" s="71"/>
      <c r="AS21" s="167"/>
      <c r="AT21" s="160"/>
      <c r="AU21" s="32">
        <v>0</v>
      </c>
      <c r="AV21" s="6" t="s">
        <v>0</v>
      </c>
      <c r="AW21" s="31">
        <v>2</v>
      </c>
      <c r="AX21" s="167"/>
      <c r="AY21" s="160"/>
      <c r="AZ21" s="38">
        <v>182</v>
      </c>
      <c r="BA21" s="38">
        <f t="shared" si="6"/>
        <v>0</v>
      </c>
      <c r="BB21" s="38">
        <f t="shared" si="7"/>
        <v>2</v>
      </c>
      <c r="BD21" s="61"/>
      <c r="BE21" s="60"/>
      <c r="BF21" s="59"/>
      <c r="BG21" s="58"/>
      <c r="BH21" s="57"/>
      <c r="BI21" s="56"/>
      <c r="BJ21" s="55"/>
      <c r="BK21" s="40"/>
      <c r="BL21" s="40"/>
      <c r="BM21" s="40"/>
    </row>
    <row r="22" spans="1:65" ht="13.5" customHeight="1">
      <c r="A22" s="29"/>
      <c r="B22" s="142">
        <v>8</v>
      </c>
      <c r="C22" s="147" t="str">
        <f>IF(ISBLANK(Z3),"",HLOOKUP(B22,$E$2:$AE$3,2,FALSE))</f>
        <v>大楠
キング</v>
      </c>
      <c r="D22" s="92" t="s">
        <v>14</v>
      </c>
      <c r="E22" s="80">
        <f>IF(AB$8="","",AB$8)</f>
        <v>1</v>
      </c>
      <c r="F22" s="79" t="str">
        <f t="shared" si="8"/>
        <v>△</v>
      </c>
      <c r="G22" s="78">
        <f>IF(Z$8="","",Z$8)</f>
        <v>1</v>
      </c>
      <c r="H22" s="79">
        <f>IF(AB$10="","",AB$10)</f>
        <v>2</v>
      </c>
      <c r="I22" s="79" t="str">
        <f t="shared" si="9"/>
        <v>●</v>
      </c>
      <c r="J22" s="78">
        <f>IF(Z$10="","",Z$10)</f>
        <v>3</v>
      </c>
      <c r="K22" s="79">
        <f>IF(AB$12="","",AB$12)</f>
        <v>5</v>
      </c>
      <c r="L22" s="79" t="str">
        <f t="shared" si="10"/>
        <v>○</v>
      </c>
      <c r="M22" s="78">
        <f>IF(Z$12="","",Z$12)</f>
        <v>1</v>
      </c>
      <c r="N22" s="80">
        <f>IF(AB$14="","",AB$14)</f>
        <v>4</v>
      </c>
      <c r="O22" s="79" t="str">
        <f t="shared" si="11"/>
        <v>○</v>
      </c>
      <c r="P22" s="78">
        <f>IF(Z$14="","",Z$14)</f>
        <v>0</v>
      </c>
      <c r="Q22" s="80">
        <f>IF(AB$16="","",AB$16)</f>
        <v>0</v>
      </c>
      <c r="R22" s="79" t="str">
        <f t="shared" si="12"/>
        <v>●</v>
      </c>
      <c r="S22" s="78">
        <f>IF(Z$16="","",Z$16)</f>
        <v>3</v>
      </c>
      <c r="T22" s="80">
        <f>IF(AB$18="","",AB$18)</f>
        <v>1</v>
      </c>
      <c r="U22" s="79" t="str">
        <f t="shared" si="13"/>
        <v>○</v>
      </c>
      <c r="V22" s="78">
        <f>IF(Z$18="","",Z$18)</f>
        <v>0</v>
      </c>
      <c r="W22" s="83">
        <f>IF(AB$20="","",AB$20)</f>
        <v>1</v>
      </c>
      <c r="X22" s="82" t="str">
        <f>IF(W22="","",IF(W22&gt;Y22,"○",IF(W22=Y22,"△","●")))</f>
        <v>●</v>
      </c>
      <c r="Y22" s="81">
        <f>IF(Z$20="","",Z$20)</f>
        <v>2</v>
      </c>
      <c r="Z22" s="149"/>
      <c r="AA22" s="150"/>
      <c r="AB22" s="151"/>
      <c r="AC22" s="79">
        <f>VLOOKUP($B$22*100+AC$6*10+1,$AZ$8:$BB$100,2,FALSE)</f>
        <v>1</v>
      </c>
      <c r="AD22" s="79" t="str">
        <f t="shared" si="5"/>
        <v>●</v>
      </c>
      <c r="AE22" s="78">
        <f>VLOOKUP($B$22*100+AC$6*10+1,$AZ$8:$BB$100,3,FALSE)</f>
        <v>2</v>
      </c>
      <c r="AF22" s="186">
        <f>SUM(AH22:AL23)</f>
        <v>16</v>
      </c>
      <c r="AG22" s="186">
        <f>AH22*3+AI22+AK22*3</f>
        <v>23</v>
      </c>
      <c r="AH22" s="164">
        <f>COUNTIF(E22:AE23,"○")</f>
        <v>7</v>
      </c>
      <c r="AI22" s="164">
        <f>COUNTIF(E22:AE23,"△")</f>
        <v>2</v>
      </c>
      <c r="AJ22" s="164">
        <f>COUNTIF(E22:AE23,"●")</f>
        <v>7</v>
      </c>
      <c r="AK22" s="164">
        <f>COUNTIF(E22:AE23,"◇")</f>
        <v>0</v>
      </c>
      <c r="AL22" s="164">
        <f>COUNTIF(E22:AE23,"◆")</f>
        <v>0</v>
      </c>
      <c r="AM22" s="164">
        <f>SUM(E22:E22,H22:H22,K22:K22,N22:N22,Q22:Q22,T22:T22,W22:W22,Z22:Z22,AC22:AC22,E23:E23,H23:H23,K23:K23,N23:N23,Q23:Q23,T23:T23,W23:W23,Z23:Z23,AC23:AC23)</f>
        <v>28</v>
      </c>
      <c r="AN22" s="164">
        <f>SUM(G22:G22,J22:J22,M22:M22,P22:P22,S22:S22,V22:V22,Y22:Y22,AB22:AB22,AE22:AE22,G23:G23,J23:J23,M23:M23,P23:P23,S23,V23:V23,Y23:Y23,AB23:AB23,AE23:AE23)</f>
        <v>22</v>
      </c>
      <c r="AO22" s="164">
        <f>AM22-AN22</f>
        <v>6</v>
      </c>
      <c r="AP22" s="162">
        <f>RANK(AR22,$AR$8:$AR$25,0)</f>
        <v>5</v>
      </c>
      <c r="AQ22" s="72">
        <v>8</v>
      </c>
      <c r="AR22" s="71">
        <f>AG22*10000000+AO22*10000+AM22*100</f>
        <v>230062800</v>
      </c>
      <c r="AS22" s="166"/>
      <c r="AT22" s="161"/>
      <c r="AU22" s="30">
        <v>0</v>
      </c>
      <c r="AV22" s="24" t="s">
        <v>13</v>
      </c>
      <c r="AW22" s="15">
        <v>1</v>
      </c>
      <c r="AX22" s="166">
        <v>9</v>
      </c>
      <c r="AY22" s="161" t="str">
        <f>IF(ISBLANK(AX22),"",HLOOKUP(AX22,$E$2:$AE$3,2,FALSE))</f>
        <v>ＦＣＳＳ</v>
      </c>
      <c r="AZ22" s="38">
        <v>191</v>
      </c>
      <c r="BA22" s="38">
        <f t="shared" si="6"/>
        <v>0</v>
      </c>
      <c r="BB22" s="38">
        <f t="shared" si="7"/>
        <v>1</v>
      </c>
      <c r="BD22" s="61"/>
      <c r="BE22" s="60"/>
      <c r="BF22" s="59"/>
      <c r="BG22" s="58"/>
      <c r="BH22" s="57"/>
      <c r="BI22" s="56"/>
      <c r="BJ22" s="55"/>
      <c r="BK22" s="40"/>
      <c r="BL22" s="40"/>
      <c r="BM22" s="40"/>
    </row>
    <row r="23" spans="1:65" ht="13.5" customHeight="1">
      <c r="A23" s="29"/>
      <c r="B23" s="142"/>
      <c r="C23" s="148"/>
      <c r="D23" s="91" t="s">
        <v>12</v>
      </c>
      <c r="E23" s="90">
        <f>IF(AB$9="","",AB$9)</f>
        <v>2</v>
      </c>
      <c r="F23" s="86" t="str">
        <f t="shared" si="8"/>
        <v>○</v>
      </c>
      <c r="G23" s="85">
        <f>IF(Z$9="","",Z$9)</f>
        <v>0</v>
      </c>
      <c r="H23" s="86">
        <f>IF(AB$11="","",AB$11)</f>
        <v>1</v>
      </c>
      <c r="I23" s="86" t="str">
        <f t="shared" si="9"/>
        <v>●</v>
      </c>
      <c r="J23" s="85">
        <f>IF(Z$11="","",Z$11)</f>
        <v>3</v>
      </c>
      <c r="K23" s="86">
        <f>IF(AB$13="","",AB$13)</f>
        <v>0</v>
      </c>
      <c r="L23" s="86" t="str">
        <f t="shared" si="10"/>
        <v>●</v>
      </c>
      <c r="M23" s="85">
        <f>IF(Z$13="","",Z$13)</f>
        <v>2</v>
      </c>
      <c r="N23" s="90">
        <f>IF(AB$15="","",AB$15)</f>
        <v>1</v>
      </c>
      <c r="O23" s="86" t="str">
        <f t="shared" si="11"/>
        <v>○</v>
      </c>
      <c r="P23" s="85">
        <f>IF(Z$15="","",Z$15)</f>
        <v>0</v>
      </c>
      <c r="Q23" s="90">
        <f>IF(AB$17="","",AB$17)</f>
        <v>1</v>
      </c>
      <c r="R23" s="86" t="str">
        <f t="shared" si="12"/>
        <v>△</v>
      </c>
      <c r="S23" s="85">
        <f>IF(Z$17="","",Z$17)</f>
        <v>1</v>
      </c>
      <c r="T23" s="90">
        <f>IF(AB$19="","",AB$19)</f>
        <v>6</v>
      </c>
      <c r="U23" s="86" t="str">
        <f t="shared" si="13"/>
        <v>○</v>
      </c>
      <c r="V23" s="85">
        <f>IF(Z$19="","",Z$19)</f>
        <v>0</v>
      </c>
      <c r="W23" s="89">
        <f>IF(AB$21="","",AB$21)</f>
        <v>0</v>
      </c>
      <c r="X23" s="88" t="str">
        <f>IF(W23="","",IF(W23&gt;Y23,"○",IF(W23=Y23,"△","●")))</f>
        <v>●</v>
      </c>
      <c r="Y23" s="87">
        <f>IF(Z$21="","",Z$21)</f>
        <v>4</v>
      </c>
      <c r="Z23" s="152"/>
      <c r="AA23" s="153"/>
      <c r="AB23" s="154"/>
      <c r="AC23" s="86">
        <f>VLOOKUP($B$22*100+AC$6*10+2,$AZ$8:$BB$100,2,FALSE)</f>
        <v>2</v>
      </c>
      <c r="AD23" s="86" t="str">
        <f t="shared" si="5"/>
        <v>○</v>
      </c>
      <c r="AE23" s="85">
        <f>VLOOKUP($B$22*100+AC$6*10+2,$AZ$8:$BB$100,3,FALSE)</f>
        <v>0</v>
      </c>
      <c r="AF23" s="187"/>
      <c r="AG23" s="187"/>
      <c r="AH23" s="165"/>
      <c r="AI23" s="165"/>
      <c r="AJ23" s="165"/>
      <c r="AK23" s="165"/>
      <c r="AL23" s="165"/>
      <c r="AM23" s="165"/>
      <c r="AN23" s="165"/>
      <c r="AO23" s="165"/>
      <c r="AP23" s="163"/>
      <c r="AQ23" s="72"/>
      <c r="AR23" s="71"/>
      <c r="AS23" s="189"/>
      <c r="AT23" s="188"/>
      <c r="AU23" s="21">
        <v>4</v>
      </c>
      <c r="AV23" s="22" t="s">
        <v>15</v>
      </c>
      <c r="AW23" s="5">
        <v>0</v>
      </c>
      <c r="AX23" s="189"/>
      <c r="AY23" s="188"/>
      <c r="AZ23" s="38">
        <v>192</v>
      </c>
      <c r="BA23" s="38">
        <f t="shared" si="6"/>
        <v>4</v>
      </c>
      <c r="BB23" s="38">
        <f t="shared" si="7"/>
        <v>0</v>
      </c>
      <c r="BD23" s="61"/>
      <c r="BE23" s="60"/>
      <c r="BF23" s="59"/>
      <c r="BG23" s="58"/>
      <c r="BH23" s="57"/>
      <c r="BI23" s="56"/>
      <c r="BJ23" s="55"/>
      <c r="BK23" s="40"/>
      <c r="BL23" s="40"/>
      <c r="BM23" s="40"/>
    </row>
    <row r="24" spans="1:65" ht="13.5" customHeight="1">
      <c r="A24" s="29"/>
      <c r="B24" s="142">
        <v>9</v>
      </c>
      <c r="C24" s="147" t="str">
        <f>IF(ISBLANK(AC3),"",HLOOKUP(B24,$E$2:$AE$3,2,FALSE))</f>
        <v>ＦＣＳＳ</v>
      </c>
      <c r="D24" s="84" t="s">
        <v>14</v>
      </c>
      <c r="E24" s="80">
        <f>IF(AE$8="","",AE$8)</f>
        <v>1</v>
      </c>
      <c r="F24" s="79" t="str">
        <f t="shared" si="8"/>
        <v>○</v>
      </c>
      <c r="G24" s="78">
        <f>IF(AC$8="","",AC$8)</f>
        <v>0</v>
      </c>
      <c r="H24" s="79">
        <f>IF(AE$10="","",AE$10)</f>
        <v>1</v>
      </c>
      <c r="I24" s="79" t="str">
        <f t="shared" si="9"/>
        <v>●</v>
      </c>
      <c r="J24" s="78">
        <f>IF(AC$10="","",AC$10)</f>
        <v>3</v>
      </c>
      <c r="K24" s="79">
        <f>IF(AE$12="","",AE$12)</f>
        <v>3</v>
      </c>
      <c r="L24" s="79" t="str">
        <f t="shared" si="10"/>
        <v>○</v>
      </c>
      <c r="M24" s="78">
        <f>IF(AC$12="","",AC$12)</f>
        <v>0</v>
      </c>
      <c r="N24" s="79">
        <f>IF(AE$14="","",AE$14)</f>
        <v>2</v>
      </c>
      <c r="O24" s="79" t="str">
        <f t="shared" si="11"/>
        <v>○</v>
      </c>
      <c r="P24" s="78">
        <f>IF(AC$14="","",AC$14)</f>
        <v>1</v>
      </c>
      <c r="Q24" s="79">
        <f>IF(AE$16="","",AE$16)</f>
        <v>1</v>
      </c>
      <c r="R24" s="79" t="str">
        <f t="shared" si="12"/>
        <v>●</v>
      </c>
      <c r="S24" s="78">
        <f>IF(AC$16="","",AC$16)</f>
        <v>6</v>
      </c>
      <c r="T24" s="80">
        <f>IF(AE$18="","",AE$18)</f>
        <v>2</v>
      </c>
      <c r="U24" s="79" t="str">
        <f t="shared" si="13"/>
        <v>△</v>
      </c>
      <c r="V24" s="78">
        <f>IF(AC$18="","",AC$18)</f>
        <v>2</v>
      </c>
      <c r="W24" s="83">
        <f>IF(AE$20="","",AE$20)</f>
        <v>2</v>
      </c>
      <c r="X24" s="82" t="str">
        <f>IF(W24="","",IF(W24&gt;Y24,"○",IF(W24=Y24,"△","●")))</f>
        <v>△</v>
      </c>
      <c r="Y24" s="81">
        <f>IF(AC$20="","",AC$20)</f>
        <v>2</v>
      </c>
      <c r="Z24" s="80">
        <f>IF(AE$22="","",AE$22)</f>
        <v>2</v>
      </c>
      <c r="AA24" s="79" t="str">
        <f>IF(Z24="","",IF(Z24&gt;AB24,"○",IF(Z24=AB24,"△","●")))</f>
        <v>○</v>
      </c>
      <c r="AB24" s="78">
        <f>IF(AC$22="","",AC$22)</f>
        <v>1</v>
      </c>
      <c r="AC24" s="149"/>
      <c r="AD24" s="150"/>
      <c r="AE24" s="151"/>
      <c r="AF24" s="186">
        <f>SUM(AH24:AL25)</f>
        <v>16</v>
      </c>
      <c r="AG24" s="186">
        <f>AH24*3+AI24+AK24*3</f>
        <v>21</v>
      </c>
      <c r="AH24" s="164">
        <f>COUNTIF(E24:AE25,"○")</f>
        <v>6</v>
      </c>
      <c r="AI24" s="164">
        <f>COUNTIF(E24:AE25,"△")</f>
        <v>3</v>
      </c>
      <c r="AJ24" s="164">
        <f>COUNTIF(E24:AE25,"●")</f>
        <v>7</v>
      </c>
      <c r="AK24" s="164">
        <f>COUNTIF(E24:AE25,"◇")</f>
        <v>0</v>
      </c>
      <c r="AL24" s="164">
        <f>COUNTIF(E24:AE25,"◆")</f>
        <v>0</v>
      </c>
      <c r="AM24" s="164">
        <f>SUM(E24:E24,H24:H24,K24:K24,N24:N24,Q24:Q24,T24:T24,W24:W24,Z24:Z24,AC24:AC24,E25:E25,H25:H25,K25:K25,N25:N25,Q25:Q25,T25:T25,W25:W25,Z25:Z25,AC25:AC25)</f>
        <v>20</v>
      </c>
      <c r="AN24" s="164">
        <f>SUM(G24:G24,J24:J24,M24:M24,P24:P24,S24:S24,V24:V24,Y24:Y24,AB24:AB24,AE24:AE24,G25:G25,J25:J25,M25:M25,P25:P25,S25,V25:V25,Y25:Y25,AB25:AB25,AE25:AE25)</f>
        <v>31</v>
      </c>
      <c r="AO24" s="164">
        <f>AM24-AN24</f>
        <v>-11</v>
      </c>
      <c r="AP24" s="162">
        <f>RANK(AR24,$AR$8:$AR$25,0)</f>
        <v>6</v>
      </c>
      <c r="AQ24" s="72">
        <v>9</v>
      </c>
      <c r="AR24" s="71">
        <f>AG24*10000000+AO24*10000+AM24*100</f>
        <v>209892000</v>
      </c>
      <c r="AS24" s="168">
        <v>2</v>
      </c>
      <c r="AT24" s="159" t="str">
        <f>IF(ISBLANK(AS24),"",HLOOKUP(AS24,$E$2:$AE$3,2,FALSE))</f>
        <v>佐野</v>
      </c>
      <c r="AU24" s="23">
        <v>1</v>
      </c>
      <c r="AV24" s="29" t="s">
        <v>13</v>
      </c>
      <c r="AW24" s="10">
        <v>1</v>
      </c>
      <c r="AX24" s="168">
        <v>3</v>
      </c>
      <c r="AY24" s="159" t="str">
        <f>IF(ISBLANK(AX24),"",HLOOKUP(AX24,$E$2:$AE$3,2,FALSE))</f>
        <v>高坂Ａ</v>
      </c>
      <c r="AZ24" s="38">
        <v>231</v>
      </c>
      <c r="BA24" s="38">
        <f t="shared" si="6"/>
        <v>1</v>
      </c>
      <c r="BB24" s="38">
        <f t="shared" si="7"/>
        <v>1</v>
      </c>
      <c r="BD24" s="61"/>
      <c r="BE24" s="60"/>
      <c r="BF24" s="59"/>
      <c r="BG24" s="58"/>
      <c r="BH24" s="57"/>
      <c r="BI24" s="56"/>
      <c r="BJ24" s="55"/>
      <c r="BK24" s="40"/>
      <c r="BL24" s="40"/>
      <c r="BM24" s="40"/>
    </row>
    <row r="25" spans="1:65" ht="13.5" customHeight="1">
      <c r="A25" s="29"/>
      <c r="B25" s="142"/>
      <c r="C25" s="148"/>
      <c r="D25" s="77" t="s">
        <v>12</v>
      </c>
      <c r="E25" s="76">
        <f>IF(AE$9="","",AE$9)</f>
        <v>0</v>
      </c>
      <c r="F25" s="74" t="str">
        <f t="shared" si="8"/>
        <v>●</v>
      </c>
      <c r="G25" s="75">
        <f>IF(AC$9="","",AC$9)</f>
        <v>4</v>
      </c>
      <c r="H25" s="74">
        <f>IF(AE$11="","",AE$11)</f>
        <v>1</v>
      </c>
      <c r="I25" s="74" t="str">
        <f t="shared" si="9"/>
        <v>○</v>
      </c>
      <c r="J25" s="75">
        <f>IF(AC$11="","",AC$11)</f>
        <v>0</v>
      </c>
      <c r="K25" s="74">
        <f>IF(AE$13="","",AE$13)</f>
        <v>1</v>
      </c>
      <c r="L25" s="74" t="str">
        <f t="shared" si="10"/>
        <v>●</v>
      </c>
      <c r="M25" s="75">
        <f>IF(AC$13="","",AC$13)</f>
        <v>4</v>
      </c>
      <c r="N25" s="74">
        <f>IF(AE$15="","",AE$15)</f>
        <v>3</v>
      </c>
      <c r="O25" s="74" t="str">
        <f t="shared" si="11"/>
        <v>○</v>
      </c>
      <c r="P25" s="75">
        <f>IF(AC$15="","",AC$15)</f>
        <v>1</v>
      </c>
      <c r="Q25" s="74">
        <f>IF(AE$17="","",AE$17)</f>
        <v>0</v>
      </c>
      <c r="R25" s="74" t="str">
        <f t="shared" si="12"/>
        <v>△</v>
      </c>
      <c r="S25" s="75">
        <f>IF(AC$17="","",AC$17)</f>
        <v>0</v>
      </c>
      <c r="T25" s="74">
        <f>IF(AE$19="","",AE$19)</f>
        <v>1</v>
      </c>
      <c r="U25" s="74" t="str">
        <f t="shared" si="13"/>
        <v>●</v>
      </c>
      <c r="V25" s="75">
        <f>IF(AC$19="","",AC$19)</f>
        <v>2</v>
      </c>
      <c r="W25" s="74">
        <f>IF(AE$21="","",AE$21)</f>
        <v>0</v>
      </c>
      <c r="X25" s="74" t="str">
        <f>IF(W25="","",IF(W25&gt;Y25,"○",IF(W25=Y25,"△","●")))</f>
        <v>●</v>
      </c>
      <c r="Y25" s="75">
        <f>IF(AC$21="","",AC$21)</f>
        <v>3</v>
      </c>
      <c r="Z25" s="74">
        <f>IF(AE$23="","",AE$23)</f>
        <v>0</v>
      </c>
      <c r="AA25" s="74" t="str">
        <f>IF(Z25="","",IF(Z25&gt;AB25,"○",IF(Z25=AB25,"△","●")))</f>
        <v>●</v>
      </c>
      <c r="AB25" s="73">
        <f>IF(AC$23="","",AC$23)</f>
        <v>2</v>
      </c>
      <c r="AC25" s="152"/>
      <c r="AD25" s="153"/>
      <c r="AE25" s="154"/>
      <c r="AF25" s="187"/>
      <c r="AG25" s="187"/>
      <c r="AH25" s="165"/>
      <c r="AI25" s="165"/>
      <c r="AJ25" s="165"/>
      <c r="AK25" s="165"/>
      <c r="AL25" s="165"/>
      <c r="AM25" s="165"/>
      <c r="AN25" s="165"/>
      <c r="AO25" s="165"/>
      <c r="AP25" s="163"/>
      <c r="AQ25" s="72"/>
      <c r="AR25" s="71"/>
      <c r="AS25" s="167"/>
      <c r="AT25" s="160"/>
      <c r="AU25" s="70">
        <v>3</v>
      </c>
      <c r="AV25" s="6" t="s">
        <v>0</v>
      </c>
      <c r="AW25" s="69">
        <v>2</v>
      </c>
      <c r="AX25" s="167"/>
      <c r="AY25" s="160"/>
      <c r="AZ25" s="4">
        <v>232</v>
      </c>
      <c r="BA25" s="4">
        <f t="shared" si="6"/>
        <v>3</v>
      </c>
      <c r="BB25" s="4">
        <f t="shared" si="7"/>
        <v>2</v>
      </c>
      <c r="BD25" s="61">
        <v>3</v>
      </c>
      <c r="BE25" s="60" t="str">
        <f>HLOOKUP(BD25,$E$2:$AE$3,2,FALSE)</f>
        <v>高坂Ａ</v>
      </c>
      <c r="BF25" s="59"/>
      <c r="BG25" s="58" t="s">
        <v>0</v>
      </c>
      <c r="BH25" s="57"/>
      <c r="BI25" s="56">
        <v>5</v>
      </c>
      <c r="BJ25" s="55" t="str">
        <f>HLOOKUP(BI25,$E$2:$AE$3,2,FALSE)</f>
        <v>長井</v>
      </c>
      <c r="BK25" s="40">
        <v>305</v>
      </c>
      <c r="BL25" s="40" t="str">
        <f>IF(BF25&lt;&gt;"",BF25,"")</f>
        <v/>
      </c>
      <c r="BM25" s="40" t="str">
        <f>IF(BH25&lt;&gt;"",BH25,"")</f>
        <v/>
      </c>
    </row>
    <row r="26" spans="1:65" ht="13.5" customHeight="1">
      <c r="A26" s="9"/>
      <c r="B26" s="8"/>
      <c r="C26" s="62"/>
      <c r="D26" s="62"/>
      <c r="E26" s="62"/>
      <c r="F26" s="62"/>
      <c r="G26" s="6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68" t="s">
        <v>10</v>
      </c>
      <c r="U26" s="68"/>
      <c r="V26" s="68"/>
      <c r="W26" s="68"/>
      <c r="X26" s="68"/>
      <c r="Y26" s="68"/>
      <c r="Z26" s="68"/>
      <c r="AA26" s="68"/>
      <c r="AB26" s="67"/>
      <c r="AC26" s="66"/>
      <c r="AD26" s="66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66"/>
      <c r="AT26" s="161"/>
      <c r="AU26" s="23">
        <v>3</v>
      </c>
      <c r="AV26" s="24" t="s">
        <v>0</v>
      </c>
      <c r="AW26" s="33">
        <v>3</v>
      </c>
      <c r="AX26" s="166">
        <v>4</v>
      </c>
      <c r="AY26" s="161" t="str">
        <f>IF(ISBLANK(AX26),"",HLOOKUP(AX26,$E$2:$AE$3,2,FALSE))</f>
        <v>ラガッツオ</v>
      </c>
      <c r="AZ26" s="38">
        <v>241</v>
      </c>
      <c r="BA26" s="38">
        <f t="shared" si="6"/>
        <v>3</v>
      </c>
      <c r="BB26" s="38">
        <f t="shared" si="7"/>
        <v>3</v>
      </c>
      <c r="BD26" s="61">
        <v>3</v>
      </c>
      <c r="BE26" s="60" t="str">
        <f>HLOOKUP(BD26,$E$2:$AE$3,2,FALSE)</f>
        <v>高坂Ａ</v>
      </c>
      <c r="BF26" s="59"/>
      <c r="BG26" s="58" t="s">
        <v>0</v>
      </c>
      <c r="BH26" s="57"/>
      <c r="BI26" s="56">
        <v>7</v>
      </c>
      <c r="BJ26" s="55" t="str">
        <f>HLOOKUP(BI26,$E$2:$AE$3,2,FALSE)</f>
        <v>鴨居</v>
      </c>
      <c r="BK26" s="40">
        <v>307</v>
      </c>
      <c r="BL26" s="40" t="str">
        <f>IF(BF26&lt;&gt;"",BF26,"")</f>
        <v/>
      </c>
      <c r="BM26" s="40" t="str">
        <f>IF(BH26&lt;&gt;"",BH26,"")</f>
        <v/>
      </c>
    </row>
    <row r="27" spans="1:65" ht="13.5" customHeight="1">
      <c r="A27" s="9"/>
      <c r="B27" s="8"/>
      <c r="C27" s="62"/>
      <c r="D27" s="62"/>
      <c r="E27" s="62"/>
      <c r="F27" s="62"/>
      <c r="G27" s="6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65"/>
      <c r="U27" s="65"/>
      <c r="V27" s="65"/>
      <c r="W27" s="65"/>
      <c r="X27" s="65"/>
      <c r="Y27" s="65"/>
      <c r="Z27" s="65"/>
      <c r="AA27" s="65"/>
      <c r="AB27" s="64"/>
      <c r="AC27" s="63"/>
      <c r="AD27" s="6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67"/>
      <c r="AT27" s="160"/>
      <c r="AU27" s="19">
        <v>2</v>
      </c>
      <c r="AV27" s="6" t="s">
        <v>0</v>
      </c>
      <c r="AW27" s="31">
        <v>0</v>
      </c>
      <c r="AX27" s="167"/>
      <c r="AY27" s="160"/>
      <c r="AZ27" s="38">
        <v>242</v>
      </c>
      <c r="BA27" s="38">
        <f t="shared" si="6"/>
        <v>2</v>
      </c>
      <c r="BB27" s="38">
        <f t="shared" si="7"/>
        <v>0</v>
      </c>
      <c r="BD27" s="61"/>
      <c r="BE27" s="60"/>
      <c r="BF27" s="59"/>
      <c r="BG27" s="58"/>
      <c r="BH27" s="57"/>
      <c r="BI27" s="56"/>
      <c r="BJ27" s="55"/>
      <c r="BK27" s="40"/>
      <c r="BL27" s="40"/>
      <c r="BM27" s="40"/>
    </row>
    <row r="28" spans="1:65" ht="13.5" customHeight="1">
      <c r="A28" s="9"/>
      <c r="B28" s="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8"/>
      <c r="W28" s="8"/>
      <c r="X28" s="62"/>
      <c r="Y28" s="62"/>
      <c r="Z28" s="62"/>
      <c r="AA28" s="62"/>
      <c r="AB28" s="8"/>
      <c r="AC28" s="8"/>
      <c r="AD28" s="8"/>
      <c r="AE28" s="8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8"/>
      <c r="AQ28" s="8"/>
      <c r="AR28" s="8"/>
      <c r="AS28" s="166"/>
      <c r="AT28" s="161"/>
      <c r="AU28" s="23">
        <v>0</v>
      </c>
      <c r="AV28" s="29" t="s">
        <v>0</v>
      </c>
      <c r="AW28" s="33">
        <v>0</v>
      </c>
      <c r="AX28" s="166">
        <v>5</v>
      </c>
      <c r="AY28" s="161" t="str">
        <f>IF(ISBLANK(AX28),"",HLOOKUP(AX28,$E$2:$AE$3,2,FALSE))</f>
        <v>長井</v>
      </c>
      <c r="AZ28" s="38">
        <v>251</v>
      </c>
      <c r="BA28" s="38">
        <f t="shared" si="6"/>
        <v>0</v>
      </c>
      <c r="BB28" s="38">
        <f t="shared" si="7"/>
        <v>0</v>
      </c>
      <c r="BD28" s="61">
        <v>3</v>
      </c>
      <c r="BE28" s="60" t="str">
        <f>HLOOKUP(BD28,$E$2:$AE$3,2,FALSE)</f>
        <v>高坂Ａ</v>
      </c>
      <c r="BF28" s="59"/>
      <c r="BG28" s="58" t="s">
        <v>0</v>
      </c>
      <c r="BH28" s="57"/>
      <c r="BI28" s="56">
        <v>8</v>
      </c>
      <c r="BJ28" s="55" t="str">
        <f>HLOOKUP(BI28,$E$2:$AE$3,2,FALSE)</f>
        <v>大楠
キング</v>
      </c>
      <c r="BK28" s="40">
        <v>308</v>
      </c>
      <c r="BL28" s="40" t="str">
        <f>IF(BF28&lt;&gt;"",BF28,"")</f>
        <v/>
      </c>
      <c r="BM28" s="40" t="str">
        <f>IF(BH28&lt;&gt;"",BH28,"")</f>
        <v/>
      </c>
    </row>
    <row r="29" spans="1:65" ht="13.5" customHeight="1">
      <c r="A29" s="9"/>
      <c r="B29" s="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8"/>
      <c r="W29" s="8"/>
      <c r="X29" s="62"/>
      <c r="Y29" s="62"/>
      <c r="Z29" s="62"/>
      <c r="AA29" s="62"/>
      <c r="AB29" s="8"/>
      <c r="AC29" s="8"/>
      <c r="AD29" s="8"/>
      <c r="AE29" s="8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8"/>
      <c r="AS29" s="167"/>
      <c r="AT29" s="160"/>
      <c r="AU29" s="19">
        <v>0</v>
      </c>
      <c r="AV29" s="6" t="s">
        <v>0</v>
      </c>
      <c r="AW29" s="31">
        <v>4</v>
      </c>
      <c r="AX29" s="167"/>
      <c r="AY29" s="160"/>
      <c r="AZ29" s="38">
        <v>252</v>
      </c>
      <c r="BA29" s="38">
        <f t="shared" si="6"/>
        <v>0</v>
      </c>
      <c r="BB29" s="38">
        <f t="shared" si="7"/>
        <v>4</v>
      </c>
      <c r="BD29" s="54">
        <v>3</v>
      </c>
      <c r="BE29" s="53" t="str">
        <f>HLOOKUP(BD29,$E$2:$AE$3,2,FALSE)</f>
        <v>高坂Ａ</v>
      </c>
      <c r="BF29" s="52"/>
      <c r="BG29" s="51" t="s">
        <v>0</v>
      </c>
      <c r="BH29" s="50"/>
      <c r="BI29" s="49">
        <v>9</v>
      </c>
      <c r="BJ29" s="48" t="str">
        <f>HLOOKUP(BI29,$E$2:$AE$3,2,FALSE)</f>
        <v>ＦＣＳＳ</v>
      </c>
      <c r="BK29" s="40">
        <v>309</v>
      </c>
      <c r="BL29" s="40" t="str">
        <f>IF(BF29&lt;&gt;"",BF29,"")</f>
        <v/>
      </c>
      <c r="BM29" s="40" t="str">
        <f>IF(BH29&lt;&gt;"",BH29,"")</f>
        <v/>
      </c>
    </row>
    <row r="30" spans="1:65" ht="13.5" customHeight="1">
      <c r="A30" s="9"/>
      <c r="B30" s="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2"/>
      <c r="AO30" s="62"/>
      <c r="AP30" s="62"/>
      <c r="AQ30" s="62"/>
      <c r="AR30" s="8"/>
      <c r="AS30" s="166"/>
      <c r="AT30" s="161"/>
      <c r="AU30" s="30">
        <v>4</v>
      </c>
      <c r="AV30" s="24" t="s">
        <v>0</v>
      </c>
      <c r="AW30" s="15">
        <v>0</v>
      </c>
      <c r="AX30" s="166">
        <v>6</v>
      </c>
      <c r="AY30" s="161" t="str">
        <f>IF(ISBLANK(AX30),"",HLOOKUP(AX30,$E$2:$AE$3,2,FALSE))</f>
        <v>スワ</v>
      </c>
      <c r="AZ30" s="38">
        <v>261</v>
      </c>
      <c r="BA30" s="38">
        <f t="shared" si="6"/>
        <v>4</v>
      </c>
      <c r="BB30" s="38">
        <f t="shared" si="7"/>
        <v>0</v>
      </c>
      <c r="BD30" s="61">
        <v>4</v>
      </c>
      <c r="BE30" s="60" t="str">
        <f>HLOOKUP(BD30,$E$2:$AE$3,2,FALSE)</f>
        <v>ラガッツオ</v>
      </c>
      <c r="BF30" s="59"/>
      <c r="BG30" s="58" t="s">
        <v>0</v>
      </c>
      <c r="BH30" s="57"/>
      <c r="BI30" s="56">
        <v>5</v>
      </c>
      <c r="BJ30" s="55" t="str">
        <f>HLOOKUP(BI30,$E$2:$AE$3,2,FALSE)</f>
        <v>長井</v>
      </c>
      <c r="BK30" s="40">
        <v>405</v>
      </c>
      <c r="BL30" s="40" t="str">
        <f>IF(BF30&lt;&gt;"",BF30,"")</f>
        <v/>
      </c>
      <c r="BM30" s="40" t="str">
        <f>IF(BH30&lt;&gt;"",BH30,"")</f>
        <v/>
      </c>
    </row>
    <row r="31" spans="1:65" ht="13.5" customHeight="1">
      <c r="A31" s="9"/>
      <c r="B31" s="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67"/>
      <c r="AT31" s="160"/>
      <c r="AU31" s="19">
        <v>4</v>
      </c>
      <c r="AV31" s="6" t="s">
        <v>0</v>
      </c>
      <c r="AW31" s="31">
        <v>0</v>
      </c>
      <c r="AX31" s="167"/>
      <c r="AY31" s="160"/>
      <c r="AZ31" s="38">
        <v>262</v>
      </c>
      <c r="BA31" s="38">
        <f t="shared" si="6"/>
        <v>4</v>
      </c>
      <c r="BB31" s="38">
        <f t="shared" si="7"/>
        <v>0</v>
      </c>
      <c r="BD31" s="61">
        <v>4</v>
      </c>
      <c r="BE31" s="60" t="str">
        <f>HLOOKUP(BD31,$E$2:$AE$3,2,FALSE)</f>
        <v>ラガッツオ</v>
      </c>
      <c r="BF31" s="59"/>
      <c r="BG31" s="58" t="s">
        <v>0</v>
      </c>
      <c r="BH31" s="57"/>
      <c r="BI31" s="56">
        <v>8</v>
      </c>
      <c r="BJ31" s="55" t="str">
        <f>HLOOKUP(BI31,$E$2:$AE$3,2,FALSE)</f>
        <v>大楠
キング</v>
      </c>
      <c r="BK31" s="40">
        <v>408</v>
      </c>
      <c r="BL31" s="40" t="str">
        <f>IF(BF31&lt;&gt;"",BF31,"")</f>
        <v/>
      </c>
      <c r="BM31" s="40" t="str">
        <f>IF(BH31&lt;&gt;"",BH31,"")</f>
        <v/>
      </c>
    </row>
    <row r="32" spans="1:65" ht="13.5" customHeight="1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66"/>
      <c r="AT32" s="161"/>
      <c r="AU32" s="30">
        <v>2</v>
      </c>
      <c r="AV32" s="24" t="s">
        <v>0</v>
      </c>
      <c r="AW32" s="15">
        <v>0</v>
      </c>
      <c r="AX32" s="166">
        <v>7</v>
      </c>
      <c r="AY32" s="161" t="str">
        <f>IF(ISBLANK(AX32),"",HLOOKUP(AX32,$E$2:$AE$3,2,FALSE))</f>
        <v>鴨居</v>
      </c>
      <c r="AZ32" s="38">
        <v>271</v>
      </c>
      <c r="BA32" s="38">
        <f t="shared" si="6"/>
        <v>2</v>
      </c>
      <c r="BB32" s="38">
        <f t="shared" si="7"/>
        <v>0</v>
      </c>
      <c r="BD32" s="54">
        <v>4</v>
      </c>
      <c r="BE32" s="53" t="str">
        <f>HLOOKUP(BD32,$E$2:$AE$3,2,FALSE)</f>
        <v>ラガッツオ</v>
      </c>
      <c r="BF32" s="52"/>
      <c r="BG32" s="51" t="s">
        <v>0</v>
      </c>
      <c r="BH32" s="50"/>
      <c r="BI32" s="49">
        <v>9</v>
      </c>
      <c r="BJ32" s="48" t="str">
        <f>HLOOKUP(BI32,$E$2:$AE$3,2,FALSE)</f>
        <v>ＦＣＳＳ</v>
      </c>
      <c r="BK32" s="40">
        <v>409</v>
      </c>
      <c r="BL32" s="40" t="str">
        <f>IF(BF32&lt;&gt;"",BF32,"")</f>
        <v/>
      </c>
      <c r="BM32" s="40" t="str">
        <f>IF(BH32&lt;&gt;"",BH32,"")</f>
        <v/>
      </c>
    </row>
    <row r="33" spans="1:65" ht="13.5" customHeight="1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67"/>
      <c r="AT33" s="160"/>
      <c r="AU33" s="19">
        <v>1</v>
      </c>
      <c r="AV33" s="6" t="s">
        <v>0</v>
      </c>
      <c r="AW33" s="31">
        <v>2</v>
      </c>
      <c r="AX33" s="167"/>
      <c r="AY33" s="160"/>
      <c r="AZ33" s="38">
        <v>272</v>
      </c>
      <c r="BA33" s="38">
        <f t="shared" si="6"/>
        <v>1</v>
      </c>
      <c r="BB33" s="38">
        <f t="shared" si="7"/>
        <v>2</v>
      </c>
      <c r="BD33" s="61"/>
      <c r="BE33" s="60"/>
      <c r="BF33" s="59"/>
      <c r="BG33" s="58"/>
      <c r="BH33" s="57"/>
      <c r="BI33" s="56"/>
      <c r="BJ33" s="55"/>
      <c r="BK33" s="40"/>
      <c r="BL33" s="40"/>
      <c r="BM33" s="40"/>
    </row>
    <row r="34" spans="1:65" ht="13.5" customHeight="1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66"/>
      <c r="AT34" s="161"/>
      <c r="AU34" s="30">
        <v>3</v>
      </c>
      <c r="AV34" s="24" t="s">
        <v>0</v>
      </c>
      <c r="AW34" s="15">
        <v>2</v>
      </c>
      <c r="AX34" s="166">
        <v>8</v>
      </c>
      <c r="AY34" s="161" t="str">
        <f>IF(ISBLANK(AX34),"",HLOOKUP(AX34,$E$2:$AE$3,2,FALSE))</f>
        <v>大楠
キング</v>
      </c>
      <c r="AZ34" s="38">
        <v>281</v>
      </c>
      <c r="BA34" s="38">
        <f t="shared" si="6"/>
        <v>3</v>
      </c>
      <c r="BB34" s="38">
        <f t="shared" si="7"/>
        <v>2</v>
      </c>
      <c r="BD34" s="61">
        <v>5</v>
      </c>
      <c r="BE34" s="60" t="str">
        <f t="shared" ref="BE34:BE39" si="14">HLOOKUP(BD34,$E$2:$AE$3,2,FALSE)</f>
        <v>長井</v>
      </c>
      <c r="BF34" s="59"/>
      <c r="BG34" s="58" t="s">
        <v>0</v>
      </c>
      <c r="BH34" s="57"/>
      <c r="BI34" s="56">
        <v>6</v>
      </c>
      <c r="BJ34" s="55" t="str">
        <f t="shared" ref="BJ34:BJ39" si="15">HLOOKUP(BI34,$E$2:$AE$3,2,FALSE)</f>
        <v>スワ</v>
      </c>
      <c r="BK34" s="40">
        <v>506</v>
      </c>
      <c r="BL34" s="40" t="str">
        <f t="shared" ref="BL34:BL39" si="16">IF(BF34&lt;&gt;"",BF34,"")</f>
        <v/>
      </c>
      <c r="BM34" s="40" t="str">
        <f t="shared" ref="BM34:BM39" si="17">IF(BH34&lt;&gt;"",BH34,"")</f>
        <v/>
      </c>
    </row>
    <row r="35" spans="1:65" ht="13.5" customHeight="1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67"/>
      <c r="AT35" s="160"/>
      <c r="AU35" s="19">
        <v>3</v>
      </c>
      <c r="AV35" s="6" t="s">
        <v>0</v>
      </c>
      <c r="AW35" s="31">
        <v>1</v>
      </c>
      <c r="AX35" s="167"/>
      <c r="AY35" s="160"/>
      <c r="AZ35" s="38">
        <v>282</v>
      </c>
      <c r="BA35" s="38">
        <f t="shared" si="6"/>
        <v>3</v>
      </c>
      <c r="BB35" s="38">
        <f t="shared" si="7"/>
        <v>1</v>
      </c>
      <c r="BD35" s="61">
        <v>5</v>
      </c>
      <c r="BE35" s="60" t="str">
        <f t="shared" si="14"/>
        <v>長井</v>
      </c>
      <c r="BF35" s="59"/>
      <c r="BG35" s="58" t="s">
        <v>0</v>
      </c>
      <c r="BH35" s="57"/>
      <c r="BI35" s="56">
        <v>7</v>
      </c>
      <c r="BJ35" s="55" t="str">
        <f t="shared" si="15"/>
        <v>鴨居</v>
      </c>
      <c r="BK35" s="40">
        <v>507</v>
      </c>
      <c r="BL35" s="40" t="str">
        <f t="shared" si="16"/>
        <v/>
      </c>
      <c r="BM35" s="40" t="str">
        <f t="shared" si="17"/>
        <v/>
      </c>
    </row>
    <row r="36" spans="1:65" ht="13.5" customHeight="1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66"/>
      <c r="AT36" s="161"/>
      <c r="AU36" s="30">
        <v>3</v>
      </c>
      <c r="AV36" s="24" t="s">
        <v>0</v>
      </c>
      <c r="AW36" s="15">
        <v>1</v>
      </c>
      <c r="AX36" s="166">
        <v>9</v>
      </c>
      <c r="AY36" s="161" t="str">
        <f>IF(ISBLANK(AX36),"",HLOOKUP(AX36,$E$2:$AE$3,2,FALSE))</f>
        <v>ＦＣＳＳ</v>
      </c>
      <c r="AZ36" s="38">
        <v>291</v>
      </c>
      <c r="BA36" s="38">
        <f t="shared" si="6"/>
        <v>3</v>
      </c>
      <c r="BB36" s="38">
        <f t="shared" si="7"/>
        <v>1</v>
      </c>
      <c r="BD36" s="61">
        <v>6</v>
      </c>
      <c r="BE36" s="60" t="str">
        <f t="shared" si="14"/>
        <v>スワ</v>
      </c>
      <c r="BF36" s="59"/>
      <c r="BG36" s="58" t="s">
        <v>0</v>
      </c>
      <c r="BH36" s="57"/>
      <c r="BI36" s="56">
        <v>7</v>
      </c>
      <c r="BJ36" s="55" t="str">
        <f t="shared" si="15"/>
        <v>鴨居</v>
      </c>
      <c r="BK36" s="40">
        <v>607</v>
      </c>
      <c r="BL36" s="40" t="str">
        <f t="shared" si="16"/>
        <v/>
      </c>
      <c r="BM36" s="40" t="str">
        <f t="shared" si="17"/>
        <v/>
      </c>
    </row>
    <row r="37" spans="1:65" ht="13.5" customHeight="1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89"/>
      <c r="AT37" s="188"/>
      <c r="AU37" s="21">
        <v>0</v>
      </c>
      <c r="AV37" s="22" t="s">
        <v>0</v>
      </c>
      <c r="AW37" s="5">
        <v>1</v>
      </c>
      <c r="AX37" s="189"/>
      <c r="AY37" s="188"/>
      <c r="AZ37" s="38">
        <v>292</v>
      </c>
      <c r="BA37" s="38">
        <f t="shared" si="6"/>
        <v>0</v>
      </c>
      <c r="BB37" s="38">
        <f t="shared" si="7"/>
        <v>1</v>
      </c>
      <c r="BD37" s="61">
        <v>6</v>
      </c>
      <c r="BE37" s="60" t="str">
        <f t="shared" si="14"/>
        <v>スワ</v>
      </c>
      <c r="BF37" s="59"/>
      <c r="BG37" s="58" t="s">
        <v>0</v>
      </c>
      <c r="BH37" s="57"/>
      <c r="BI37" s="56">
        <v>8</v>
      </c>
      <c r="BJ37" s="55" t="str">
        <f t="shared" si="15"/>
        <v>大楠
キング</v>
      </c>
      <c r="BK37" s="40">
        <v>608</v>
      </c>
      <c r="BL37" s="40" t="str">
        <f t="shared" si="16"/>
        <v/>
      </c>
      <c r="BM37" s="40" t="str">
        <f t="shared" si="17"/>
        <v/>
      </c>
    </row>
    <row r="38" spans="1:65" ht="13.5" customHeight="1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68">
        <v>3</v>
      </c>
      <c r="AT38" s="159" t="str">
        <f>IF(ISBLANK(AS38),"",HLOOKUP(AS38,$E$2:$AE$3,2,FALSE))</f>
        <v>高坂Ａ</v>
      </c>
      <c r="AU38" s="12">
        <v>5</v>
      </c>
      <c r="AV38" s="29" t="s">
        <v>0</v>
      </c>
      <c r="AW38" s="10">
        <v>1</v>
      </c>
      <c r="AX38" s="166">
        <v>4</v>
      </c>
      <c r="AY38" s="159" t="str">
        <f>IF(ISBLANK(AX38),"",HLOOKUP(AX38,$E$2:$AE$3,2,FALSE))</f>
        <v>ラガッツオ</v>
      </c>
      <c r="AZ38" s="38">
        <v>341</v>
      </c>
      <c r="BA38" s="38">
        <f t="shared" si="6"/>
        <v>5</v>
      </c>
      <c r="BB38" s="38">
        <f t="shared" si="7"/>
        <v>1</v>
      </c>
      <c r="BD38" s="54">
        <v>6</v>
      </c>
      <c r="BE38" s="53" t="str">
        <f t="shared" si="14"/>
        <v>スワ</v>
      </c>
      <c r="BF38" s="52"/>
      <c r="BG38" s="51" t="s">
        <v>0</v>
      </c>
      <c r="BH38" s="50"/>
      <c r="BI38" s="49">
        <v>9</v>
      </c>
      <c r="BJ38" s="48" t="str">
        <f t="shared" si="15"/>
        <v>ＦＣＳＳ</v>
      </c>
      <c r="BK38" s="40">
        <v>609</v>
      </c>
      <c r="BL38" s="40" t="str">
        <f t="shared" si="16"/>
        <v/>
      </c>
      <c r="BM38" s="40" t="str">
        <f t="shared" si="17"/>
        <v/>
      </c>
    </row>
    <row r="39" spans="1:65" ht="13.5" customHeight="1" thickBot="1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67"/>
      <c r="AT39" s="160"/>
      <c r="AU39" s="32">
        <v>0</v>
      </c>
      <c r="AV39" s="6" t="s">
        <v>0</v>
      </c>
      <c r="AW39" s="31">
        <v>0</v>
      </c>
      <c r="AX39" s="167"/>
      <c r="AY39" s="160"/>
      <c r="AZ39" s="38">
        <v>342</v>
      </c>
      <c r="BA39" s="38">
        <f t="shared" si="6"/>
        <v>0</v>
      </c>
      <c r="BB39" s="38">
        <f t="shared" si="7"/>
        <v>0</v>
      </c>
      <c r="BD39" s="47">
        <v>8</v>
      </c>
      <c r="BE39" s="46" t="str">
        <f t="shared" si="14"/>
        <v>大楠
キング</v>
      </c>
      <c r="BF39" s="45"/>
      <c r="BG39" s="44" t="s">
        <v>0</v>
      </c>
      <c r="BH39" s="43"/>
      <c r="BI39" s="42">
        <v>9</v>
      </c>
      <c r="BJ39" s="41" t="str">
        <f t="shared" si="15"/>
        <v>ＦＣＳＳ</v>
      </c>
      <c r="BK39" s="40">
        <v>809</v>
      </c>
      <c r="BL39" s="40" t="str">
        <f t="shared" si="16"/>
        <v/>
      </c>
      <c r="BM39" s="40" t="str">
        <f t="shared" si="17"/>
        <v/>
      </c>
    </row>
    <row r="40" spans="1:65" ht="13.5" customHeight="1" thickTop="1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26"/>
      <c r="AT40" s="39"/>
      <c r="AU40" s="34">
        <v>4</v>
      </c>
      <c r="AV40" s="24" t="s">
        <v>0</v>
      </c>
      <c r="AW40" s="33">
        <v>3</v>
      </c>
      <c r="AX40" s="166">
        <v>5</v>
      </c>
      <c r="AY40" s="161" t="str">
        <f>IF(ISBLANK(AX40),"",HLOOKUP(AX40,$E$2:$AE$3,2,FALSE))</f>
        <v>長井</v>
      </c>
      <c r="AZ40" s="38">
        <v>351</v>
      </c>
      <c r="BA40" s="38">
        <f t="shared" ref="BA40:BA71" si="18">IF(AU40&lt;&gt;"",AU40,"")</f>
        <v>4</v>
      </c>
      <c r="BB40" s="38">
        <f t="shared" ref="BB40:BB71" si="19">IF(AW40&lt;&gt;"",AW40,"")</f>
        <v>3</v>
      </c>
    </row>
    <row r="41" spans="1:65" ht="13.5" customHeight="1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28"/>
      <c r="AT41" s="37"/>
      <c r="AU41" s="32">
        <v>1</v>
      </c>
      <c r="AV41" s="6" t="s">
        <v>0</v>
      </c>
      <c r="AW41" s="31">
        <v>1</v>
      </c>
      <c r="AX41" s="167"/>
      <c r="AY41" s="188"/>
      <c r="AZ41" s="38">
        <v>352</v>
      </c>
      <c r="BA41" s="38">
        <f t="shared" si="18"/>
        <v>1</v>
      </c>
      <c r="BB41" s="38">
        <f t="shared" si="19"/>
        <v>1</v>
      </c>
    </row>
    <row r="42" spans="1:65" ht="13.5" customHeight="1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26"/>
      <c r="AT42" s="36"/>
      <c r="AU42" s="34">
        <v>5</v>
      </c>
      <c r="AV42" s="29" t="s">
        <v>0</v>
      </c>
      <c r="AW42" s="33">
        <v>0</v>
      </c>
      <c r="AX42" s="166">
        <v>6</v>
      </c>
      <c r="AY42" s="159" t="str">
        <f>IF(ISBLANK(AX42),"",HLOOKUP(AX42,$E$2:$AE$3,2,FALSE))</f>
        <v>スワ</v>
      </c>
      <c r="AZ42" s="38">
        <v>361</v>
      </c>
      <c r="BA42" s="38">
        <f t="shared" si="18"/>
        <v>5</v>
      </c>
      <c r="BB42" s="38">
        <f t="shared" si="19"/>
        <v>0</v>
      </c>
    </row>
    <row r="43" spans="1:65" ht="13.5" customHeight="1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28"/>
      <c r="AT43" s="37"/>
      <c r="AU43" s="32">
        <v>1</v>
      </c>
      <c r="AV43" s="6" t="s">
        <v>0</v>
      </c>
      <c r="AW43" s="31">
        <v>0</v>
      </c>
      <c r="AX43" s="167"/>
      <c r="AY43" s="160"/>
      <c r="AZ43" s="38">
        <v>362</v>
      </c>
      <c r="BA43" s="38">
        <f t="shared" si="18"/>
        <v>1</v>
      </c>
      <c r="BB43" s="38">
        <f t="shared" si="19"/>
        <v>0</v>
      </c>
    </row>
    <row r="44" spans="1:65" ht="13.5" customHeight="1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26"/>
      <c r="AT44" s="36"/>
      <c r="AU44" s="34">
        <v>2</v>
      </c>
      <c r="AV44" s="24" t="s">
        <v>0</v>
      </c>
      <c r="AW44" s="33">
        <v>0</v>
      </c>
      <c r="AX44" s="166">
        <v>7</v>
      </c>
      <c r="AY44" s="190" t="str">
        <f>IF(ISBLANK(AX44),"",HLOOKUP(AX44,$E$2:$AE$3,2,FALSE))</f>
        <v>鴨居</v>
      </c>
      <c r="AZ44" s="38">
        <v>371</v>
      </c>
      <c r="BA44" s="38">
        <f t="shared" si="18"/>
        <v>2</v>
      </c>
      <c r="BB44" s="38">
        <f t="shared" si="19"/>
        <v>0</v>
      </c>
    </row>
    <row r="45" spans="1:65" ht="13.5" customHeight="1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28"/>
      <c r="AT45" s="37"/>
      <c r="AU45" s="32">
        <v>0</v>
      </c>
      <c r="AV45" s="6" t="s">
        <v>0</v>
      </c>
      <c r="AW45" s="31">
        <v>1</v>
      </c>
      <c r="AX45" s="167"/>
      <c r="AY45" s="191"/>
      <c r="AZ45" s="38">
        <v>372</v>
      </c>
      <c r="BA45" s="38">
        <f t="shared" si="18"/>
        <v>0</v>
      </c>
      <c r="BB45" s="38">
        <f t="shared" si="19"/>
        <v>1</v>
      </c>
    </row>
    <row r="46" spans="1:65" ht="13.5" customHeight="1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26"/>
      <c r="AT46" s="36"/>
      <c r="AU46" s="34">
        <v>1</v>
      </c>
      <c r="AV46" s="24" t="s">
        <v>0</v>
      </c>
      <c r="AW46" s="33">
        <v>5</v>
      </c>
      <c r="AX46" s="166">
        <v>8</v>
      </c>
      <c r="AY46" s="192" t="str">
        <f>IF(ISBLANK(AX46),"",HLOOKUP(AX46,$E$2:$AE$3,2,FALSE))</f>
        <v>大楠
キング</v>
      </c>
      <c r="AZ46" s="4">
        <v>381</v>
      </c>
      <c r="BA46" s="4">
        <f t="shared" si="18"/>
        <v>1</v>
      </c>
      <c r="BB46" s="4">
        <f t="shared" si="19"/>
        <v>5</v>
      </c>
    </row>
    <row r="47" spans="1:65" ht="13.5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28"/>
      <c r="AT47" s="37"/>
      <c r="AU47" s="32">
        <v>2</v>
      </c>
      <c r="AV47" s="6" t="s">
        <v>0</v>
      </c>
      <c r="AW47" s="31">
        <v>0</v>
      </c>
      <c r="AX47" s="167"/>
      <c r="AY47" s="193"/>
      <c r="AZ47" s="4">
        <v>382</v>
      </c>
      <c r="BA47" s="4">
        <f t="shared" si="18"/>
        <v>2</v>
      </c>
      <c r="BB47" s="4">
        <f t="shared" si="19"/>
        <v>0</v>
      </c>
    </row>
    <row r="48" spans="1:65" ht="13.5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26"/>
      <c r="AT48" s="36"/>
      <c r="AU48" s="34">
        <v>0</v>
      </c>
      <c r="AV48" s="24" t="s">
        <v>0</v>
      </c>
      <c r="AW48" s="33">
        <v>3</v>
      </c>
      <c r="AX48" s="166">
        <v>9</v>
      </c>
      <c r="AY48" s="192" t="str">
        <f>IF(ISBLANK(AX48),"",HLOOKUP(AX48,$E$2:$AE$3,2,FALSE))</f>
        <v>ＦＣＳＳ</v>
      </c>
      <c r="AZ48" s="4">
        <v>391</v>
      </c>
      <c r="BA48" s="4">
        <f t="shared" si="18"/>
        <v>0</v>
      </c>
      <c r="BB48" s="4">
        <f t="shared" si="19"/>
        <v>3</v>
      </c>
    </row>
    <row r="49" spans="1:54" ht="13.5" customHeight="1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4"/>
      <c r="AT49" s="35"/>
      <c r="AU49" s="7">
        <v>4</v>
      </c>
      <c r="AV49" s="22" t="s">
        <v>0</v>
      </c>
      <c r="AW49" s="5">
        <v>1</v>
      </c>
      <c r="AX49" s="189"/>
      <c r="AY49" s="194"/>
      <c r="AZ49" s="4">
        <v>392</v>
      </c>
      <c r="BA49" s="4">
        <f t="shared" si="18"/>
        <v>4</v>
      </c>
      <c r="BB49" s="4">
        <f t="shared" si="19"/>
        <v>1</v>
      </c>
    </row>
    <row r="50" spans="1:54" ht="13.5" customHeight="1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68">
        <v>4</v>
      </c>
      <c r="AT50" s="195" t="str">
        <f>IF(ISBLANK(AS50),"",HLOOKUP(AS50,$E$2:$AE$3,2,FALSE))</f>
        <v>ラガッツオ</v>
      </c>
      <c r="AU50" s="12">
        <v>0</v>
      </c>
      <c r="AV50" s="29" t="s">
        <v>0</v>
      </c>
      <c r="AW50" s="10">
        <v>5</v>
      </c>
      <c r="AX50" s="168">
        <v>5</v>
      </c>
      <c r="AY50" s="195" t="str">
        <f>IF(ISBLANK(AX50),"",HLOOKUP(AX50,$E$2:$AE$3,2,FALSE))</f>
        <v>長井</v>
      </c>
      <c r="AZ50" s="4">
        <v>451</v>
      </c>
      <c r="BA50" s="4">
        <f t="shared" si="18"/>
        <v>0</v>
      </c>
      <c r="BB50" s="4">
        <f t="shared" si="19"/>
        <v>5</v>
      </c>
    </row>
    <row r="51" spans="1:54" ht="13.5" customHeight="1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67"/>
      <c r="AT51" s="191"/>
      <c r="AU51" s="32">
        <v>0</v>
      </c>
      <c r="AV51" s="6" t="s">
        <v>0</v>
      </c>
      <c r="AW51" s="31">
        <v>5</v>
      </c>
      <c r="AX51" s="167"/>
      <c r="AY51" s="191"/>
      <c r="AZ51" s="4">
        <v>452</v>
      </c>
      <c r="BA51" s="4">
        <f t="shared" si="18"/>
        <v>0</v>
      </c>
      <c r="BB51" s="4">
        <f t="shared" si="19"/>
        <v>5</v>
      </c>
    </row>
    <row r="52" spans="1:54" ht="13.5" customHeight="1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26"/>
      <c r="AT52" s="25"/>
      <c r="AU52" s="34">
        <v>3</v>
      </c>
      <c r="AV52" s="24" t="s">
        <v>0</v>
      </c>
      <c r="AW52" s="33">
        <v>2</v>
      </c>
      <c r="AX52" s="166">
        <v>6</v>
      </c>
      <c r="AY52" s="190" t="str">
        <f>IF(ISBLANK(AX52),"",HLOOKUP(AX52,$E$2:$AE$3,2,FALSE))</f>
        <v>スワ</v>
      </c>
      <c r="AZ52" s="4">
        <v>461</v>
      </c>
      <c r="BA52" s="4">
        <f t="shared" si="18"/>
        <v>3</v>
      </c>
      <c r="BB52" s="4">
        <f t="shared" si="19"/>
        <v>2</v>
      </c>
    </row>
    <row r="53" spans="1:54" ht="13.5" customHeight="1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28"/>
      <c r="AT53" s="27"/>
      <c r="AU53" s="32">
        <v>2</v>
      </c>
      <c r="AV53" s="6" t="s">
        <v>0</v>
      </c>
      <c r="AW53" s="31">
        <v>3</v>
      </c>
      <c r="AX53" s="167"/>
      <c r="AY53" s="191"/>
      <c r="AZ53" s="4">
        <v>462</v>
      </c>
      <c r="BA53" s="4">
        <f t="shared" si="18"/>
        <v>2</v>
      </c>
      <c r="BB53" s="4">
        <f t="shared" si="19"/>
        <v>3</v>
      </c>
    </row>
    <row r="54" spans="1:54" ht="13.5" customHeight="1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18"/>
      <c r="AT54" s="17"/>
      <c r="AU54" s="30">
        <v>0</v>
      </c>
      <c r="AV54" s="29" t="s">
        <v>0</v>
      </c>
      <c r="AW54" s="30">
        <v>2</v>
      </c>
      <c r="AX54" s="166">
        <v>7</v>
      </c>
      <c r="AY54" s="190" t="str">
        <f>IF(ISBLANK(AX54),"",HLOOKUP(AX54,$E$2:$AE$3,2,FALSE))</f>
        <v>鴨居</v>
      </c>
      <c r="AZ54" s="4">
        <v>471</v>
      </c>
      <c r="BA54" s="4">
        <f t="shared" si="18"/>
        <v>0</v>
      </c>
      <c r="BB54" s="4">
        <f t="shared" si="19"/>
        <v>2</v>
      </c>
    </row>
    <row r="55" spans="1:54" ht="13.5" customHeight="1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28"/>
      <c r="AT55" s="27"/>
      <c r="AU55" s="19">
        <v>0</v>
      </c>
      <c r="AV55" s="6" t="s">
        <v>0</v>
      </c>
      <c r="AW55" s="19">
        <v>6</v>
      </c>
      <c r="AX55" s="167"/>
      <c r="AY55" s="191"/>
      <c r="AZ55" s="4">
        <v>472</v>
      </c>
      <c r="BA55" s="4">
        <f t="shared" si="18"/>
        <v>0</v>
      </c>
      <c r="BB55" s="4">
        <f t="shared" si="19"/>
        <v>6</v>
      </c>
    </row>
    <row r="56" spans="1:54" ht="13.5" customHeight="1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26"/>
      <c r="AT56" s="25"/>
      <c r="AU56" s="23">
        <v>0</v>
      </c>
      <c r="AV56" s="24" t="s">
        <v>0</v>
      </c>
      <c r="AW56" s="23">
        <v>4</v>
      </c>
      <c r="AX56" s="166">
        <v>8</v>
      </c>
      <c r="AY56" s="190" t="str">
        <f>IF(ISBLANK(AX56),"",HLOOKUP(AX56,$E$2:$AE$3,2,FALSE))</f>
        <v>大楠
キング</v>
      </c>
      <c r="AZ56" s="4">
        <v>481</v>
      </c>
      <c r="BA56" s="4">
        <f t="shared" si="18"/>
        <v>0</v>
      </c>
      <c r="BB56" s="4">
        <f t="shared" si="19"/>
        <v>4</v>
      </c>
    </row>
    <row r="57" spans="1:54" ht="13.5" customHeight="1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28"/>
      <c r="AT57" s="27"/>
      <c r="AU57" s="19">
        <v>0</v>
      </c>
      <c r="AV57" s="6" t="s">
        <v>0</v>
      </c>
      <c r="AW57" s="19">
        <v>1</v>
      </c>
      <c r="AX57" s="167"/>
      <c r="AY57" s="191"/>
      <c r="AZ57" s="4">
        <v>482</v>
      </c>
      <c r="BA57" s="4">
        <f t="shared" si="18"/>
        <v>0</v>
      </c>
      <c r="BB57" s="4">
        <f t="shared" si="19"/>
        <v>1</v>
      </c>
    </row>
    <row r="58" spans="1:54" ht="13.5" customHeight="1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26"/>
      <c r="AT58" s="25"/>
      <c r="AU58" s="23">
        <v>1</v>
      </c>
      <c r="AV58" s="24" t="s">
        <v>0</v>
      </c>
      <c r="AW58" s="23">
        <v>2</v>
      </c>
      <c r="AX58" s="166">
        <v>9</v>
      </c>
      <c r="AY58" s="190" t="str">
        <f>IF(ISBLANK(AX58),"",HLOOKUP(AX58,$E$2:$AE$3,2,FALSE))</f>
        <v>ＦＣＳＳ</v>
      </c>
      <c r="AZ58" s="4">
        <v>491</v>
      </c>
      <c r="BA58" s="4">
        <f t="shared" si="18"/>
        <v>1</v>
      </c>
      <c r="BB58" s="4">
        <f t="shared" si="19"/>
        <v>2</v>
      </c>
    </row>
    <row r="59" spans="1:54" ht="13.5" customHeight="1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14"/>
      <c r="AT59" s="13"/>
      <c r="AU59" s="21">
        <v>1</v>
      </c>
      <c r="AV59" s="22" t="s">
        <v>0</v>
      </c>
      <c r="AW59" s="21">
        <v>3</v>
      </c>
      <c r="AX59" s="189"/>
      <c r="AY59" s="196"/>
      <c r="AZ59" s="4">
        <v>492</v>
      </c>
      <c r="BA59" s="4">
        <f t="shared" si="18"/>
        <v>1</v>
      </c>
      <c r="BB59" s="4">
        <f t="shared" si="19"/>
        <v>3</v>
      </c>
    </row>
    <row r="60" spans="1:54" ht="13.5" customHeight="1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68">
        <v>5</v>
      </c>
      <c r="AT60" s="195" t="str">
        <f>IF(ISBLANK(AS60),"",HLOOKUP(AS60,$E$2:$AE$3,2,FALSE))</f>
        <v>長井</v>
      </c>
      <c r="AU60" s="20">
        <v>2</v>
      </c>
      <c r="AV60" s="29" t="s">
        <v>0</v>
      </c>
      <c r="AW60" s="20">
        <v>0</v>
      </c>
      <c r="AX60" s="168">
        <v>6</v>
      </c>
      <c r="AY60" s="195" t="str">
        <f>IF(ISBLANK(AX60),"",HLOOKUP(AX60,$E$2:$AE$3,2,FALSE))</f>
        <v>スワ</v>
      </c>
      <c r="AZ60" s="4">
        <v>561</v>
      </c>
      <c r="BA60" s="4">
        <f t="shared" si="18"/>
        <v>2</v>
      </c>
      <c r="BB60" s="4">
        <f t="shared" si="19"/>
        <v>0</v>
      </c>
    </row>
    <row r="61" spans="1:54" ht="13.5" customHeight="1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167"/>
      <c r="AT61" s="191"/>
      <c r="AU61" s="19">
        <v>3</v>
      </c>
      <c r="AV61" s="22" t="s">
        <v>0</v>
      </c>
      <c r="AW61" s="19">
        <v>1</v>
      </c>
      <c r="AX61" s="167"/>
      <c r="AY61" s="191"/>
      <c r="AZ61" s="4">
        <v>562</v>
      </c>
      <c r="BA61" s="4">
        <f t="shared" si="18"/>
        <v>3</v>
      </c>
      <c r="BB61" s="4">
        <f t="shared" si="19"/>
        <v>1</v>
      </c>
    </row>
    <row r="62" spans="1:54" ht="13.5" customHeight="1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26"/>
      <c r="AT62" s="25"/>
      <c r="AU62" s="23">
        <v>2</v>
      </c>
      <c r="AV62" s="29" t="s">
        <v>0</v>
      </c>
      <c r="AW62" s="23">
        <v>0</v>
      </c>
      <c r="AX62" s="166">
        <v>7</v>
      </c>
      <c r="AY62" s="190" t="str">
        <f>IF(ISBLANK(AX62),"",HLOOKUP(AX62,$E$2:$AE$3,2,FALSE))</f>
        <v>鴨居</v>
      </c>
      <c r="AZ62" s="4">
        <v>571</v>
      </c>
      <c r="BA62" s="4">
        <f t="shared" si="18"/>
        <v>2</v>
      </c>
      <c r="BB62" s="4">
        <f t="shared" si="19"/>
        <v>0</v>
      </c>
    </row>
    <row r="63" spans="1:54" ht="13.5" customHeight="1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8"/>
      <c r="AT63" s="27"/>
      <c r="AU63" s="19">
        <v>2</v>
      </c>
      <c r="AV63" s="6" t="s">
        <v>0</v>
      </c>
      <c r="AW63" s="19">
        <v>2</v>
      </c>
      <c r="AX63" s="167"/>
      <c r="AY63" s="191"/>
      <c r="AZ63" s="4">
        <v>572</v>
      </c>
      <c r="BA63" s="4">
        <f t="shared" si="18"/>
        <v>2</v>
      </c>
      <c r="BB63" s="4">
        <f t="shared" si="19"/>
        <v>2</v>
      </c>
    </row>
    <row r="64" spans="1:54" ht="13.5" customHeigh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6"/>
      <c r="AT64" s="25"/>
      <c r="AU64" s="23">
        <v>3</v>
      </c>
      <c r="AV64" s="24" t="s">
        <v>0</v>
      </c>
      <c r="AW64" s="23">
        <v>0</v>
      </c>
      <c r="AX64" s="166">
        <v>8</v>
      </c>
      <c r="AY64" s="190" t="str">
        <f>IF(ISBLANK(AX64),"",HLOOKUP(AX64,$E$2:$AE$3,2,FALSE))</f>
        <v>大楠
キング</v>
      </c>
      <c r="AZ64" s="4">
        <v>581</v>
      </c>
      <c r="BA64" s="4">
        <f t="shared" si="18"/>
        <v>3</v>
      </c>
      <c r="BB64" s="4">
        <f t="shared" si="19"/>
        <v>0</v>
      </c>
    </row>
    <row r="65" spans="1:54" ht="13.5" customHeight="1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28"/>
      <c r="AT65" s="27"/>
      <c r="AU65" s="19">
        <v>1</v>
      </c>
      <c r="AV65" s="6" t="s">
        <v>0</v>
      </c>
      <c r="AW65" s="19">
        <v>1</v>
      </c>
      <c r="AX65" s="167"/>
      <c r="AY65" s="191"/>
      <c r="AZ65" s="4">
        <v>582</v>
      </c>
      <c r="BA65" s="4">
        <f t="shared" si="18"/>
        <v>1</v>
      </c>
      <c r="BB65" s="4">
        <f t="shared" si="19"/>
        <v>1</v>
      </c>
    </row>
    <row r="66" spans="1:54" ht="13.5" customHeight="1">
      <c r="A66" s="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26"/>
      <c r="AT66" s="25"/>
      <c r="AU66" s="23">
        <v>6</v>
      </c>
      <c r="AV66" s="29" t="s">
        <v>0</v>
      </c>
      <c r="AW66" s="23">
        <v>1</v>
      </c>
      <c r="AX66" s="166">
        <v>9</v>
      </c>
      <c r="AY66" s="190" t="str">
        <f>IF(ISBLANK(AX66),"",HLOOKUP(AX66,$E$2:$AE$3,2,FALSE))</f>
        <v>ＦＣＳＳ</v>
      </c>
      <c r="AZ66" s="4">
        <v>591</v>
      </c>
      <c r="BA66" s="4">
        <f t="shared" si="18"/>
        <v>6</v>
      </c>
      <c r="BB66" s="4">
        <f t="shared" si="19"/>
        <v>1</v>
      </c>
    </row>
    <row r="67" spans="1:54" ht="13.5" customHeight="1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4"/>
      <c r="AT67" s="13"/>
      <c r="AU67" s="21">
        <v>0</v>
      </c>
      <c r="AV67" s="22" t="s">
        <v>0</v>
      </c>
      <c r="AW67" s="21">
        <v>0</v>
      </c>
      <c r="AX67" s="189"/>
      <c r="AY67" s="196"/>
      <c r="AZ67" s="4">
        <v>592</v>
      </c>
      <c r="BA67" s="4">
        <f t="shared" si="18"/>
        <v>0</v>
      </c>
      <c r="BB67" s="4">
        <f t="shared" si="19"/>
        <v>0</v>
      </c>
    </row>
    <row r="68" spans="1:54" ht="13.5" customHeight="1">
      <c r="A68" s="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68">
        <v>6</v>
      </c>
      <c r="AT68" s="195" t="str">
        <f>IF(ISBLANK(AS68),"",HLOOKUP(AS68,$E$2:$AE$3,2,FALSE))</f>
        <v>スワ</v>
      </c>
      <c r="AU68" s="20">
        <v>0</v>
      </c>
      <c r="AV68" s="29" t="s">
        <v>0</v>
      </c>
      <c r="AW68" s="20">
        <v>4</v>
      </c>
      <c r="AX68" s="168">
        <v>7</v>
      </c>
      <c r="AY68" s="195" t="str">
        <f>IF(ISBLANK(AX68),"",HLOOKUP(AX68,$E$2:$AE$3,2,FALSE))</f>
        <v>鴨居</v>
      </c>
      <c r="AZ68" s="4">
        <v>671</v>
      </c>
      <c r="BA68" s="4">
        <f t="shared" si="18"/>
        <v>0</v>
      </c>
      <c r="BB68" s="4">
        <f t="shared" si="19"/>
        <v>4</v>
      </c>
    </row>
    <row r="69" spans="1:54" ht="13.5" customHeight="1">
      <c r="A69" s="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67"/>
      <c r="AT69" s="191"/>
      <c r="AU69" s="19">
        <v>1</v>
      </c>
      <c r="AV69" s="6" t="s">
        <v>0</v>
      </c>
      <c r="AW69" s="19">
        <v>2</v>
      </c>
      <c r="AX69" s="167"/>
      <c r="AY69" s="191"/>
      <c r="AZ69" s="4">
        <v>672</v>
      </c>
      <c r="BA69" s="4">
        <f t="shared" si="18"/>
        <v>1</v>
      </c>
      <c r="BB69" s="4">
        <f t="shared" si="19"/>
        <v>2</v>
      </c>
    </row>
    <row r="70" spans="1:54" ht="13.5" customHeight="1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26"/>
      <c r="AT70" s="25"/>
      <c r="AU70" s="23">
        <v>0</v>
      </c>
      <c r="AV70" s="24" t="s">
        <v>0</v>
      </c>
      <c r="AW70" s="23">
        <v>1</v>
      </c>
      <c r="AX70" s="166">
        <v>8</v>
      </c>
      <c r="AY70" s="190" t="str">
        <f>IF(ISBLANK(AX70),"",HLOOKUP(AX70,$E$2:$AE$3,2,FALSE))</f>
        <v>大楠
キング</v>
      </c>
      <c r="AZ70" s="4">
        <v>681</v>
      </c>
      <c r="BA70" s="4">
        <f t="shared" si="18"/>
        <v>0</v>
      </c>
      <c r="BB70" s="4">
        <f t="shared" si="19"/>
        <v>1</v>
      </c>
    </row>
    <row r="71" spans="1:54" ht="13.5" customHeight="1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28"/>
      <c r="AT71" s="27"/>
      <c r="AU71" s="19">
        <v>0</v>
      </c>
      <c r="AV71" s="6" t="s">
        <v>0</v>
      </c>
      <c r="AW71" s="19">
        <v>6</v>
      </c>
      <c r="AX71" s="167"/>
      <c r="AY71" s="191"/>
      <c r="AZ71" s="4">
        <v>682</v>
      </c>
      <c r="BA71" s="4">
        <f t="shared" si="18"/>
        <v>0</v>
      </c>
      <c r="BB71" s="4">
        <f t="shared" si="19"/>
        <v>6</v>
      </c>
    </row>
    <row r="72" spans="1:54" ht="13.5" customHeight="1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26"/>
      <c r="AT72" s="25"/>
      <c r="AU72" s="23">
        <v>2</v>
      </c>
      <c r="AV72" s="24" t="s">
        <v>0</v>
      </c>
      <c r="AW72" s="23">
        <v>2</v>
      </c>
      <c r="AX72" s="166">
        <v>9</v>
      </c>
      <c r="AY72" s="190" t="str">
        <f>IF(ISBLANK(AX72),"",HLOOKUP(AX72,$E$2:$AE$3,2,FALSE))</f>
        <v>ＦＣＳＳ</v>
      </c>
      <c r="AZ72" s="4">
        <v>691</v>
      </c>
      <c r="BA72" s="4">
        <f t="shared" ref="BA72:BA79" si="20">IF(AU72&lt;&gt;"",AU72,"")</f>
        <v>2</v>
      </c>
      <c r="BB72" s="4">
        <f t="shared" ref="BB72:BB79" si="21">IF(AW72&lt;&gt;"",AW72,"")</f>
        <v>2</v>
      </c>
    </row>
    <row r="73" spans="1:54" ht="13.5" customHeight="1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4"/>
      <c r="AT73" s="13"/>
      <c r="AU73" s="21">
        <v>2</v>
      </c>
      <c r="AV73" s="22" t="s">
        <v>0</v>
      </c>
      <c r="AW73" s="21">
        <v>1</v>
      </c>
      <c r="AX73" s="189"/>
      <c r="AY73" s="196"/>
      <c r="AZ73" s="4">
        <v>692</v>
      </c>
      <c r="BA73" s="4">
        <f t="shared" si="20"/>
        <v>2</v>
      </c>
      <c r="BB73" s="4">
        <f t="shared" si="21"/>
        <v>1</v>
      </c>
    </row>
    <row r="74" spans="1:54" ht="13.5" customHeight="1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168">
        <v>7</v>
      </c>
      <c r="AT74" s="195" t="str">
        <f>IF(ISBLANK(AS74),"",HLOOKUP(AS74,$E$2:$AE$3,2,FALSE))</f>
        <v>鴨居</v>
      </c>
      <c r="AU74" s="20">
        <v>2</v>
      </c>
      <c r="AV74" s="11" t="s">
        <v>0</v>
      </c>
      <c r="AW74" s="20">
        <v>1</v>
      </c>
      <c r="AX74" s="168">
        <v>8</v>
      </c>
      <c r="AY74" s="195" t="str">
        <f>IF(ISBLANK(AX74),"",HLOOKUP(AX74,$E$2:$AE$3,2,FALSE))</f>
        <v>大楠
キング</v>
      </c>
      <c r="AZ74" s="4">
        <v>781</v>
      </c>
      <c r="BA74" s="4">
        <f t="shared" si="20"/>
        <v>2</v>
      </c>
      <c r="BB74" s="4">
        <f t="shared" si="21"/>
        <v>1</v>
      </c>
    </row>
    <row r="75" spans="1:54" ht="13.5" customHeight="1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167"/>
      <c r="AT75" s="191"/>
      <c r="AU75" s="19">
        <v>4</v>
      </c>
      <c r="AV75" s="6" t="s">
        <v>0</v>
      </c>
      <c r="AW75" s="19">
        <v>0</v>
      </c>
      <c r="AX75" s="167"/>
      <c r="AY75" s="191"/>
      <c r="AZ75" s="4">
        <v>782</v>
      </c>
      <c r="BA75" s="4">
        <f t="shared" si="20"/>
        <v>4</v>
      </c>
      <c r="BB75" s="4">
        <f t="shared" si="21"/>
        <v>0</v>
      </c>
    </row>
    <row r="76" spans="1:54" ht="13.5" customHeight="1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18"/>
      <c r="AT76" s="17"/>
      <c r="AU76" s="16">
        <v>2</v>
      </c>
      <c r="AV76" s="11" t="s">
        <v>0</v>
      </c>
      <c r="AW76" s="15">
        <v>2</v>
      </c>
      <c r="AX76" s="166">
        <v>9</v>
      </c>
      <c r="AY76" s="190" t="str">
        <f>IF(ISBLANK(AX76),"",HLOOKUP(AX76,$E$2:$AE$3,2,FALSE))</f>
        <v>ＦＣＳＳ</v>
      </c>
      <c r="AZ76" s="4">
        <v>791</v>
      </c>
      <c r="BA76" s="4">
        <f t="shared" si="20"/>
        <v>2</v>
      </c>
      <c r="BB76" s="4">
        <f t="shared" si="21"/>
        <v>2</v>
      </c>
    </row>
    <row r="77" spans="1:54" ht="13.5" customHeight="1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14"/>
      <c r="AT77" s="13"/>
      <c r="AU77" s="7">
        <v>3</v>
      </c>
      <c r="AV77" s="6" t="s">
        <v>0</v>
      </c>
      <c r="AW77" s="5">
        <v>0</v>
      </c>
      <c r="AX77" s="189"/>
      <c r="AY77" s="196"/>
      <c r="AZ77" s="4">
        <v>792</v>
      </c>
      <c r="BA77" s="4">
        <f t="shared" si="20"/>
        <v>3</v>
      </c>
      <c r="BB77" s="4">
        <f t="shared" si="21"/>
        <v>0</v>
      </c>
    </row>
    <row r="78" spans="1:54" ht="13.5" customHeight="1">
      <c r="A78" s="9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168">
        <v>8</v>
      </c>
      <c r="AT78" s="195" t="str">
        <f>IF(ISBLANK(AS78),"",HLOOKUP(AS78,$E$2:$AE$3,2,FALSE))</f>
        <v>大楠
キング</v>
      </c>
      <c r="AU78" s="12">
        <v>1</v>
      </c>
      <c r="AV78" s="11" t="s">
        <v>0</v>
      </c>
      <c r="AW78" s="10">
        <v>2</v>
      </c>
      <c r="AX78" s="168">
        <v>9</v>
      </c>
      <c r="AY78" s="195" t="str">
        <f>IF(ISBLANK(AX78),"",HLOOKUP(AX78,$E$2:$AE$3,2,FALSE))</f>
        <v>ＦＣＳＳ</v>
      </c>
      <c r="AZ78" s="4">
        <v>891</v>
      </c>
      <c r="BA78" s="4">
        <f t="shared" si="20"/>
        <v>1</v>
      </c>
      <c r="BB78" s="4">
        <f t="shared" si="21"/>
        <v>2</v>
      </c>
    </row>
    <row r="79" spans="1:54" ht="13.5" customHeight="1">
      <c r="A79" s="9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189"/>
      <c r="AT79" s="196"/>
      <c r="AU79" s="7">
        <v>2</v>
      </c>
      <c r="AV79" s="6" t="s">
        <v>0</v>
      </c>
      <c r="AW79" s="5">
        <v>0</v>
      </c>
      <c r="AX79" s="189"/>
      <c r="AY79" s="196"/>
      <c r="AZ79" s="4">
        <v>892</v>
      </c>
      <c r="BA79" s="4">
        <f t="shared" si="20"/>
        <v>2</v>
      </c>
      <c r="BB79" s="4">
        <f t="shared" si="21"/>
        <v>0</v>
      </c>
    </row>
    <row r="80" spans="1:5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</sheetData>
  <sheetProtection password="CF1F" sheet="1" objects="1" scenarios="1"/>
  <mergeCells count="293">
    <mergeCell ref="B18:B19"/>
    <mergeCell ref="B20:B21"/>
    <mergeCell ref="C5:J5"/>
    <mergeCell ref="C20:C21"/>
    <mergeCell ref="E8:G9"/>
    <mergeCell ref="H10:J11"/>
    <mergeCell ref="A4:A5"/>
    <mergeCell ref="E4:G4"/>
    <mergeCell ref="H4:J4"/>
    <mergeCell ref="B6:B7"/>
    <mergeCell ref="E7:G7"/>
    <mergeCell ref="H7:J7"/>
    <mergeCell ref="B16:B17"/>
    <mergeCell ref="C16:C17"/>
    <mergeCell ref="C18:C19"/>
    <mergeCell ref="K7:M7"/>
    <mergeCell ref="B8:B9"/>
    <mergeCell ref="B10:B11"/>
    <mergeCell ref="B12:B13"/>
    <mergeCell ref="B14:B15"/>
    <mergeCell ref="AX10:AX11"/>
    <mergeCell ref="AN8:AN9"/>
    <mergeCell ref="AO8:AO9"/>
    <mergeCell ref="AX8:AX9"/>
    <mergeCell ref="C8:C9"/>
    <mergeCell ref="C10:C11"/>
    <mergeCell ref="AT8:AT9"/>
    <mergeCell ref="AI12:AI13"/>
    <mergeCell ref="AO12:AO13"/>
    <mergeCell ref="AP12:AP13"/>
    <mergeCell ref="AN14:AN15"/>
    <mergeCell ref="C14:C15"/>
    <mergeCell ref="K12:M13"/>
    <mergeCell ref="T5:V5"/>
    <mergeCell ref="N4:P4"/>
    <mergeCell ref="Q4:S4"/>
    <mergeCell ref="T4:V4"/>
    <mergeCell ref="AY8:AY9"/>
    <mergeCell ref="AY10:AY11"/>
    <mergeCell ref="AP8:AP9"/>
    <mergeCell ref="AK8:AK9"/>
    <mergeCell ref="AL8:AL9"/>
    <mergeCell ref="AM8:AM9"/>
    <mergeCell ref="N7:P7"/>
    <mergeCell ref="Q7:S7"/>
    <mergeCell ref="T7:V7"/>
    <mergeCell ref="AK10:AK11"/>
    <mergeCell ref="AL10:AL11"/>
    <mergeCell ref="AO10:AO11"/>
    <mergeCell ref="AP10:AP11"/>
    <mergeCell ref="Z4:AB4"/>
    <mergeCell ref="AJ8:AJ9"/>
    <mergeCell ref="AF10:AF11"/>
    <mergeCell ref="E2:G2"/>
    <mergeCell ref="H2:J2"/>
    <mergeCell ref="K2:M2"/>
    <mergeCell ref="N2:P2"/>
    <mergeCell ref="Q2:S2"/>
    <mergeCell ref="Z2:AB2"/>
    <mergeCell ref="Z3:AB3"/>
    <mergeCell ref="AC3:AE3"/>
    <mergeCell ref="W4:Y4"/>
    <mergeCell ref="W2:Y2"/>
    <mergeCell ref="T3:V3"/>
    <mergeCell ref="W3:Y3"/>
    <mergeCell ref="T2:V2"/>
    <mergeCell ref="AC2:AE2"/>
    <mergeCell ref="AC4:AE4"/>
    <mergeCell ref="E3:G3"/>
    <mergeCell ref="H3:J3"/>
    <mergeCell ref="K3:M3"/>
    <mergeCell ref="N3:P3"/>
    <mergeCell ref="Q3:S3"/>
    <mergeCell ref="K4:M4"/>
    <mergeCell ref="BD6:BJ6"/>
    <mergeCell ref="BF7:BH7"/>
    <mergeCell ref="AF6:AM6"/>
    <mergeCell ref="AO6:AP6"/>
    <mergeCell ref="BK7:BM7"/>
    <mergeCell ref="AU7:AW7"/>
    <mergeCell ref="AS6:AY6"/>
    <mergeCell ref="W5:Y5"/>
    <mergeCell ref="Z5:AB5"/>
    <mergeCell ref="AC5:AE5"/>
    <mergeCell ref="AZ7:BB7"/>
    <mergeCell ref="Z7:AB7"/>
    <mergeCell ref="W7:Y7"/>
    <mergeCell ref="AS7:AT7"/>
    <mergeCell ref="AX7:AY7"/>
    <mergeCell ref="AC7:AE7"/>
    <mergeCell ref="AI18:AI19"/>
    <mergeCell ref="AJ10:AJ11"/>
    <mergeCell ref="AJ14:AJ15"/>
    <mergeCell ref="AJ16:AJ17"/>
    <mergeCell ref="AI8:AI9"/>
    <mergeCell ref="AH10:AH11"/>
    <mergeCell ref="AI10:AI11"/>
    <mergeCell ref="AS8:AS9"/>
    <mergeCell ref="AH20:AH21"/>
    <mergeCell ref="AM10:AM11"/>
    <mergeCell ref="AN10:AN11"/>
    <mergeCell ref="AS10:AS11"/>
    <mergeCell ref="AO16:AO17"/>
    <mergeCell ref="AO18:AO19"/>
    <mergeCell ref="AN16:AN17"/>
    <mergeCell ref="AI14:AI15"/>
    <mergeCell ref="AI16:AI17"/>
    <mergeCell ref="C22:C23"/>
    <mergeCell ref="W20:Y21"/>
    <mergeCell ref="AF8:AF9"/>
    <mergeCell ref="AG8:AG9"/>
    <mergeCell ref="AH8:AH9"/>
    <mergeCell ref="AS14:AS15"/>
    <mergeCell ref="AJ18:AJ19"/>
    <mergeCell ref="AP16:AP17"/>
    <mergeCell ref="AJ12:AJ13"/>
    <mergeCell ref="AK12:AK13"/>
    <mergeCell ref="AL12:AL13"/>
    <mergeCell ref="AK20:AK21"/>
    <mergeCell ref="AK22:AK23"/>
    <mergeCell ref="AK18:AK19"/>
    <mergeCell ref="C12:C13"/>
    <mergeCell ref="AG10:AG11"/>
    <mergeCell ref="AL18:AL19"/>
    <mergeCell ref="AH12:AH13"/>
    <mergeCell ref="AH14:AH15"/>
    <mergeCell ref="AH16:AH17"/>
    <mergeCell ref="AH18:AH19"/>
    <mergeCell ref="N14:P15"/>
    <mergeCell ref="Q16:S17"/>
    <mergeCell ref="T18:V19"/>
    <mergeCell ref="Z22:AB23"/>
    <mergeCell ref="AC24:AE25"/>
    <mergeCell ref="AF22:AF23"/>
    <mergeCell ref="AF24:AF25"/>
    <mergeCell ref="AG12:AG13"/>
    <mergeCell ref="AG16:AG17"/>
    <mergeCell ref="AG18:AG19"/>
    <mergeCell ref="AG20:AG21"/>
    <mergeCell ref="AF20:AF21"/>
    <mergeCell ref="AG14:AG15"/>
    <mergeCell ref="B24:B25"/>
    <mergeCell ref="AT10:AT11"/>
    <mergeCell ref="AT12:AT13"/>
    <mergeCell ref="AT14:AT15"/>
    <mergeCell ref="AT16:AT17"/>
    <mergeCell ref="AT18:AT19"/>
    <mergeCell ref="AF12:AF13"/>
    <mergeCell ref="AF14:AF15"/>
    <mergeCell ref="AF16:AF17"/>
    <mergeCell ref="AF18:AF19"/>
    <mergeCell ref="AM12:AM13"/>
    <mergeCell ref="AN12:AN13"/>
    <mergeCell ref="AK14:AK15"/>
    <mergeCell ref="AK16:AK17"/>
    <mergeCell ref="AM14:AM15"/>
    <mergeCell ref="B22:B23"/>
    <mergeCell ref="AH22:AH23"/>
    <mergeCell ref="AN18:AN19"/>
    <mergeCell ref="AM16:AM17"/>
    <mergeCell ref="AM18:AM19"/>
    <mergeCell ref="AS18:AS19"/>
    <mergeCell ref="AS20:AS21"/>
    <mergeCell ref="AS22:AS23"/>
    <mergeCell ref="AS12:AS13"/>
    <mergeCell ref="AK24:AK25"/>
    <mergeCell ref="AN20:AN21"/>
    <mergeCell ref="AN22:AN23"/>
    <mergeCell ref="AN24:AN25"/>
    <mergeCell ref="AY32:AY33"/>
    <mergeCell ref="C24:C25"/>
    <mergeCell ref="AG22:AG23"/>
    <mergeCell ref="AG24:AG25"/>
    <mergeCell ref="AY20:AY21"/>
    <mergeCell ref="AX20:AX21"/>
    <mergeCell ref="AY22:AY23"/>
    <mergeCell ref="AT24:AT25"/>
    <mergeCell ref="AS24:AS25"/>
    <mergeCell ref="AS26:AS27"/>
    <mergeCell ref="AJ24:AJ25"/>
    <mergeCell ref="AI20:AI21"/>
    <mergeCell ref="AI22:AI23"/>
    <mergeCell ref="AI24:AI25"/>
    <mergeCell ref="AJ20:AJ21"/>
    <mergeCell ref="AJ22:AJ23"/>
    <mergeCell ref="AH24:AH25"/>
    <mergeCell ref="AO20:AO21"/>
    <mergeCell ref="AO22:AO23"/>
    <mergeCell ref="AO24:AO25"/>
    <mergeCell ref="AY12:AY13"/>
    <mergeCell ref="AY14:AY15"/>
    <mergeCell ref="AY16:AY17"/>
    <mergeCell ref="AY18:AY19"/>
    <mergeCell ref="AY28:AY29"/>
    <mergeCell ref="AY30:AY31"/>
    <mergeCell ref="AY24:AY25"/>
    <mergeCell ref="AY26:AY27"/>
    <mergeCell ref="AL20:AL21"/>
    <mergeCell ref="AL22:AL23"/>
    <mergeCell ref="AL24:AL25"/>
    <mergeCell ref="AM20:AM21"/>
    <mergeCell ref="AM22:AM23"/>
    <mergeCell ref="AX16:AX17"/>
    <mergeCell ref="AX18:AX19"/>
    <mergeCell ref="AX22:AX23"/>
    <mergeCell ref="AX24:AX25"/>
    <mergeCell ref="AM24:AM25"/>
    <mergeCell ref="AL14:AL15"/>
    <mergeCell ref="AL16:AL17"/>
    <mergeCell ref="AX12:AX13"/>
    <mergeCell ref="AX14:AX15"/>
    <mergeCell ref="AP14:AP15"/>
    <mergeCell ref="AO14:AO15"/>
    <mergeCell ref="AT36:AT37"/>
    <mergeCell ref="AX32:AX33"/>
    <mergeCell ref="AX34:AX35"/>
    <mergeCell ref="AX36:AX37"/>
    <mergeCell ref="AT28:AT29"/>
    <mergeCell ref="AT30:AT31"/>
    <mergeCell ref="AT26:AT27"/>
    <mergeCell ref="AX26:AX27"/>
    <mergeCell ref="AS32:AS33"/>
    <mergeCell ref="AS34:AS35"/>
    <mergeCell ref="AS36:AS37"/>
    <mergeCell ref="AT32:AT33"/>
    <mergeCell ref="AT34:AT35"/>
    <mergeCell ref="AX28:AX29"/>
    <mergeCell ref="AX30:AX31"/>
    <mergeCell ref="AT20:AT21"/>
    <mergeCell ref="AT22:AT23"/>
    <mergeCell ref="AS16:AS17"/>
    <mergeCell ref="AY50:AY51"/>
    <mergeCell ref="AX50:AX51"/>
    <mergeCell ref="AX44:AX45"/>
    <mergeCell ref="AP18:AP19"/>
    <mergeCell ref="AP20:AP21"/>
    <mergeCell ref="AP22:AP23"/>
    <mergeCell ref="AP24:AP25"/>
    <mergeCell ref="AS38:AS39"/>
    <mergeCell ref="AS28:AS29"/>
    <mergeCell ref="AS30:AS31"/>
    <mergeCell ref="AX46:AX47"/>
    <mergeCell ref="AX48:AX49"/>
    <mergeCell ref="AY38:AY39"/>
    <mergeCell ref="AY42:AY43"/>
    <mergeCell ref="AY40:AY41"/>
    <mergeCell ref="AY44:AY45"/>
    <mergeCell ref="AY46:AY47"/>
    <mergeCell ref="AY48:AY49"/>
    <mergeCell ref="AT38:AT39"/>
    <mergeCell ref="AX38:AX39"/>
    <mergeCell ref="AX40:AX41"/>
    <mergeCell ref="AX42:AX43"/>
    <mergeCell ref="AY34:AY35"/>
    <mergeCell ref="AY36:AY37"/>
    <mergeCell ref="AX52:AX53"/>
    <mergeCell ref="AX54:AX55"/>
    <mergeCell ref="AX56:AX57"/>
    <mergeCell ref="AX58:AX59"/>
    <mergeCell ref="AX70:AX71"/>
    <mergeCell ref="AX60:AX61"/>
    <mergeCell ref="AX68:AX69"/>
    <mergeCell ref="AY52:AY53"/>
    <mergeCell ref="AY54:AY55"/>
    <mergeCell ref="AY56:AY57"/>
    <mergeCell ref="AY58:AY59"/>
    <mergeCell ref="AY70:AY71"/>
    <mergeCell ref="AX62:AX63"/>
    <mergeCell ref="AX64:AX65"/>
    <mergeCell ref="AX66:AX67"/>
    <mergeCell ref="AT50:AT51"/>
    <mergeCell ref="AT60:AT61"/>
    <mergeCell ref="AT68:AT69"/>
    <mergeCell ref="AT74:AT75"/>
    <mergeCell ref="AT78:AT79"/>
    <mergeCell ref="AS50:AS51"/>
    <mergeCell ref="AS60:AS61"/>
    <mergeCell ref="AS68:AS69"/>
    <mergeCell ref="AS74:AS75"/>
    <mergeCell ref="AY74:AY75"/>
    <mergeCell ref="AY76:AY77"/>
    <mergeCell ref="AY78:AY79"/>
    <mergeCell ref="AY60:AY61"/>
    <mergeCell ref="AY62:AY63"/>
    <mergeCell ref="AY64:AY65"/>
    <mergeCell ref="AY66:AY67"/>
    <mergeCell ref="AY68:AY69"/>
    <mergeCell ref="AS78:AS79"/>
    <mergeCell ref="AX76:AX77"/>
    <mergeCell ref="AX78:AX79"/>
    <mergeCell ref="AX74:AX75"/>
    <mergeCell ref="AX72:AX73"/>
    <mergeCell ref="AY72:AY73"/>
  </mergeCells>
  <phoneticPr fontId="3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8"/>
  <sheetViews>
    <sheetView showGridLines="0" zoomScale="90" zoomScaleNormal="90" zoomScaleSheetLayoutView="85" workbookViewId="0">
      <selection activeCell="AZ41" sqref="AZ41"/>
    </sheetView>
  </sheetViews>
  <sheetFormatPr defaultRowHeight="27.95" customHeight="1"/>
  <cols>
    <col min="1" max="1" width="5.5" style="3" bestFit="1" customWidth="1"/>
    <col min="2" max="2" width="2.5" style="1" bestFit="1" customWidth="1"/>
    <col min="3" max="3" width="10.625" style="1" customWidth="1"/>
    <col min="4" max="4" width="5.5" style="1" bestFit="1" customWidth="1"/>
    <col min="5" max="28" width="3.625" style="1" customWidth="1"/>
    <col min="29" max="29" width="1.75" style="1" customWidth="1"/>
    <col min="30" max="30" width="1.25" style="1" customWidth="1"/>
    <col min="31" max="31" width="2.125" style="1" customWidth="1"/>
    <col min="32" max="42" width="6" style="1" customWidth="1"/>
    <col min="43" max="43" width="2.5" style="1" customWidth="1"/>
    <col min="44" max="44" width="2.625" style="1" customWidth="1"/>
    <col min="45" max="45" width="4.5" style="3" customWidth="1"/>
    <col min="46" max="46" width="15.625" style="2" customWidth="1"/>
    <col min="47" max="47" width="3.75" style="3" customWidth="1"/>
    <col min="48" max="48" width="2.75" style="3" customWidth="1"/>
    <col min="49" max="49" width="3.75" style="3" customWidth="1"/>
    <col min="50" max="50" width="3.125" style="3" customWidth="1"/>
    <col min="51" max="51" width="15.625" style="2" customWidth="1"/>
    <col min="52" max="52" width="1.875" style="1" customWidth="1"/>
    <col min="53" max="53" width="1.625" style="1" customWidth="1"/>
    <col min="54" max="54" width="3.25" style="1" customWidth="1"/>
    <col min="55" max="55" width="5.625" style="1" customWidth="1"/>
    <col min="56" max="56" width="3.125" style="1" hidden="1" customWidth="1"/>
    <col min="57" max="57" width="15.625" style="1" hidden="1" customWidth="1"/>
    <col min="58" max="58" width="4.125" style="1" hidden="1" customWidth="1"/>
    <col min="59" max="59" width="2.5" style="1" hidden="1" customWidth="1"/>
    <col min="60" max="60" width="4.125" style="1" hidden="1" customWidth="1"/>
    <col min="61" max="61" width="3.125" style="1" hidden="1" customWidth="1"/>
    <col min="62" max="62" width="15.625" style="1" hidden="1" customWidth="1"/>
    <col min="63" max="63" width="4.5" style="1" hidden="1" customWidth="1"/>
    <col min="64" max="65" width="5.625" style="1" hidden="1" customWidth="1"/>
    <col min="66" max="16384" width="9" style="1"/>
  </cols>
  <sheetData>
    <row r="1" spans="1:65" ht="14.25" customHeight="1">
      <c r="A1" s="9"/>
      <c r="B1" s="8"/>
      <c r="C1" s="8"/>
      <c r="D1" s="8"/>
      <c r="E1" s="12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9"/>
      <c r="AT1" s="110"/>
      <c r="AU1" s="9"/>
      <c r="AV1" s="9"/>
      <c r="AW1" s="9"/>
      <c r="AX1" s="9"/>
      <c r="AY1" s="110"/>
      <c r="AZ1" s="8"/>
      <c r="BA1" s="8"/>
      <c r="BB1" s="8"/>
    </row>
    <row r="2" spans="1:65" ht="14.25" customHeight="1">
      <c r="A2" s="9"/>
      <c r="B2" s="8"/>
      <c r="C2" s="8"/>
      <c r="D2" s="8"/>
      <c r="E2" s="169">
        <v>1</v>
      </c>
      <c r="F2" s="169"/>
      <c r="G2" s="169"/>
      <c r="H2" s="169">
        <v>2</v>
      </c>
      <c r="I2" s="169"/>
      <c r="J2" s="169"/>
      <c r="K2" s="169">
        <v>3</v>
      </c>
      <c r="L2" s="169"/>
      <c r="M2" s="169"/>
      <c r="N2" s="169">
        <v>4</v>
      </c>
      <c r="O2" s="169"/>
      <c r="P2" s="169"/>
      <c r="Q2" s="169">
        <v>5</v>
      </c>
      <c r="R2" s="169"/>
      <c r="S2" s="169"/>
      <c r="T2" s="169">
        <v>6</v>
      </c>
      <c r="U2" s="169"/>
      <c r="V2" s="169"/>
      <c r="W2" s="169">
        <v>7</v>
      </c>
      <c r="X2" s="169"/>
      <c r="Y2" s="169"/>
      <c r="Z2" s="169">
        <v>8</v>
      </c>
      <c r="AA2" s="169"/>
      <c r="AB2" s="169"/>
      <c r="AC2" s="197"/>
      <c r="AD2" s="197"/>
      <c r="AE2" s="198"/>
      <c r="AF2" s="29"/>
      <c r="AG2" s="29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9"/>
      <c r="AT2" s="110"/>
      <c r="AU2" s="9"/>
      <c r="AV2" s="9"/>
      <c r="AW2" s="9"/>
      <c r="AX2" s="9"/>
      <c r="AY2" s="110"/>
      <c r="AZ2" s="8"/>
      <c r="BA2" s="8"/>
      <c r="BB2" s="8"/>
    </row>
    <row r="3" spans="1:65" s="2" customFormat="1" ht="30" customHeight="1">
      <c r="A3" s="110"/>
      <c r="B3" s="110"/>
      <c r="C3" s="116"/>
      <c r="D3" s="116"/>
      <c r="E3" s="170" t="s">
        <v>80</v>
      </c>
      <c r="F3" s="170"/>
      <c r="G3" s="170"/>
      <c r="H3" s="170" t="s">
        <v>79</v>
      </c>
      <c r="I3" s="170"/>
      <c r="J3" s="170"/>
      <c r="K3" s="170" t="s">
        <v>78</v>
      </c>
      <c r="L3" s="170"/>
      <c r="M3" s="170"/>
      <c r="N3" s="170" t="s">
        <v>77</v>
      </c>
      <c r="O3" s="170"/>
      <c r="P3" s="170"/>
      <c r="Q3" s="170" t="s">
        <v>76</v>
      </c>
      <c r="R3" s="170"/>
      <c r="S3" s="170"/>
      <c r="T3" s="170" t="s">
        <v>75</v>
      </c>
      <c r="U3" s="170"/>
      <c r="V3" s="170"/>
      <c r="W3" s="170" t="s">
        <v>74</v>
      </c>
      <c r="X3" s="170"/>
      <c r="Y3" s="170"/>
      <c r="Z3" s="170" t="s">
        <v>73</v>
      </c>
      <c r="AA3" s="170"/>
      <c r="AB3" s="170"/>
      <c r="AC3" s="199"/>
      <c r="AD3" s="199"/>
      <c r="AE3" s="200"/>
      <c r="AF3" s="127"/>
      <c r="AG3" s="126"/>
      <c r="AH3" s="126"/>
      <c r="AI3" s="126"/>
      <c r="AJ3" s="125"/>
      <c r="AK3" s="124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</row>
    <row r="4" spans="1:65" s="2" customFormat="1" ht="20.100000000000001" customHeight="1">
      <c r="A4" s="155"/>
      <c r="B4" s="110"/>
      <c r="C4" s="123"/>
      <c r="D4" s="123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12"/>
      <c r="AG4" s="112"/>
      <c r="AH4" s="110"/>
      <c r="AI4" s="110"/>
      <c r="AJ4" s="110"/>
      <c r="AK4" s="110"/>
      <c r="AL4" s="110"/>
      <c r="AM4" s="110"/>
      <c r="AN4" s="110"/>
      <c r="AO4" s="122"/>
      <c r="AP4" s="121"/>
      <c r="AQ4" s="110"/>
      <c r="AR4" s="110"/>
      <c r="AS4" s="117"/>
      <c r="AT4" s="116"/>
      <c r="AU4" s="116"/>
      <c r="AV4" s="116"/>
      <c r="AW4" s="116"/>
      <c r="AX4" s="116"/>
      <c r="AY4" s="116"/>
      <c r="AZ4" s="116"/>
      <c r="BA4" s="116"/>
      <c r="BB4" s="110"/>
    </row>
    <row r="5" spans="1:65" s="2" customFormat="1" ht="20.100000000000001" customHeight="1">
      <c r="A5" s="155"/>
      <c r="B5" s="110"/>
      <c r="C5" s="146" t="s">
        <v>38</v>
      </c>
      <c r="D5" s="146"/>
      <c r="E5" s="146"/>
      <c r="F5" s="146"/>
      <c r="G5" s="146"/>
      <c r="H5" s="146"/>
      <c r="I5" s="146"/>
      <c r="J5" s="146"/>
      <c r="K5" s="120"/>
      <c r="L5" s="120"/>
      <c r="M5" s="120"/>
      <c r="N5" s="120"/>
      <c r="O5" s="120"/>
      <c r="P5" s="120"/>
      <c r="Q5" s="120"/>
      <c r="R5" s="120"/>
      <c r="S5" s="120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19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0"/>
      <c r="AR5" s="110"/>
      <c r="AS5" s="117"/>
      <c r="AT5" s="116"/>
      <c r="AU5" s="116"/>
      <c r="AV5" s="116"/>
      <c r="AW5" s="116"/>
      <c r="AX5" s="116"/>
      <c r="AY5" s="116"/>
      <c r="AZ5" s="116"/>
      <c r="BA5" s="116"/>
      <c r="BB5" s="110"/>
    </row>
    <row r="6" spans="1:65" s="2" customFormat="1" ht="20.100000000000001" customHeight="1">
      <c r="A6" s="109"/>
      <c r="B6" s="157"/>
      <c r="C6" s="115"/>
      <c r="D6" s="115"/>
      <c r="E6" s="113">
        <v>1</v>
      </c>
      <c r="F6" s="113"/>
      <c r="G6" s="113"/>
      <c r="H6" s="114">
        <v>2</v>
      </c>
      <c r="I6" s="114"/>
      <c r="J6" s="114"/>
      <c r="K6" s="113">
        <v>3</v>
      </c>
      <c r="L6" s="113"/>
      <c r="M6" s="113"/>
      <c r="N6" s="113">
        <v>4</v>
      </c>
      <c r="O6" s="113"/>
      <c r="P6" s="113"/>
      <c r="Q6" s="113">
        <v>5</v>
      </c>
      <c r="R6" s="113"/>
      <c r="S6" s="113"/>
      <c r="T6" s="113">
        <v>6</v>
      </c>
      <c r="U6" s="113"/>
      <c r="V6" s="113"/>
      <c r="W6" s="113">
        <v>7</v>
      </c>
      <c r="X6" s="113"/>
      <c r="Y6" s="113"/>
      <c r="Z6" s="113">
        <v>8</v>
      </c>
      <c r="AA6" s="113"/>
      <c r="AB6" s="113"/>
      <c r="AC6" s="113">
        <v>9</v>
      </c>
      <c r="AD6" s="113"/>
      <c r="AE6" s="112"/>
      <c r="AF6" s="175" t="s">
        <v>72</v>
      </c>
      <c r="AG6" s="175"/>
      <c r="AH6" s="175"/>
      <c r="AI6" s="175"/>
      <c r="AJ6" s="175"/>
      <c r="AK6" s="175"/>
      <c r="AL6" s="175"/>
      <c r="AM6" s="175"/>
      <c r="AN6" s="110"/>
      <c r="AO6" s="176">
        <f ca="1">NOW()</f>
        <v>43052.348220023145</v>
      </c>
      <c r="AP6" s="176"/>
      <c r="AQ6" s="111"/>
      <c r="AR6" s="110"/>
      <c r="AS6" s="182" t="s">
        <v>36</v>
      </c>
      <c r="AT6" s="182"/>
      <c r="AU6" s="182"/>
      <c r="AV6" s="182"/>
      <c r="AW6" s="182"/>
      <c r="AX6" s="182"/>
      <c r="AY6" s="182"/>
      <c r="AZ6" s="110"/>
      <c r="BA6" s="110"/>
      <c r="BB6" s="110"/>
      <c r="BD6" s="171" t="s">
        <v>35</v>
      </c>
      <c r="BE6" s="171"/>
      <c r="BF6" s="171"/>
      <c r="BG6" s="171"/>
      <c r="BH6" s="171"/>
      <c r="BI6" s="171"/>
      <c r="BJ6" s="171"/>
    </row>
    <row r="7" spans="1:65" s="3" customFormat="1" ht="30" customHeight="1" thickBot="1">
      <c r="A7" s="109"/>
      <c r="B7" s="158"/>
      <c r="C7" s="108" t="s">
        <v>71</v>
      </c>
      <c r="D7" s="107"/>
      <c r="E7" s="143" t="str">
        <f>IF(ISBLANK(E3),"",E3)</f>
        <v>夏島</v>
      </c>
      <c r="F7" s="144"/>
      <c r="G7" s="145"/>
      <c r="H7" s="144" t="str">
        <f>IF(ISBLANK(H3),"",H3)</f>
        <v>たかとり</v>
      </c>
      <c r="I7" s="144"/>
      <c r="J7" s="145"/>
      <c r="K7" s="143" t="str">
        <f>IF(ISBLANK(K3),"",K3)</f>
        <v>大津</v>
      </c>
      <c r="L7" s="144"/>
      <c r="M7" s="145"/>
      <c r="N7" s="143" t="str">
        <f>IF(ISBLANK(N3),"",N3)</f>
        <v>三春レッド
タイガー</v>
      </c>
      <c r="O7" s="144"/>
      <c r="P7" s="145"/>
      <c r="Q7" s="143" t="str">
        <f>IF(ISBLANK(Q3),"",Q3)</f>
        <v>ＩＯ</v>
      </c>
      <c r="R7" s="144"/>
      <c r="S7" s="145"/>
      <c r="T7" s="143" t="str">
        <f>IF(ISBLANK(T3),"",T3)</f>
        <v>高坂Ｂ</v>
      </c>
      <c r="U7" s="144"/>
      <c r="V7" s="145"/>
      <c r="W7" s="143" t="str">
        <f>IF(ISBLANK(W3),"",W3)</f>
        <v>大楠
エース</v>
      </c>
      <c r="X7" s="144"/>
      <c r="Y7" s="145"/>
      <c r="Z7" s="143" t="str">
        <f>IF(ISBLANK(Z3),"",Z3)</f>
        <v>ＴＡＤＯ
のぞみ</v>
      </c>
      <c r="AA7" s="144"/>
      <c r="AB7" s="145"/>
      <c r="AC7" s="201" t="str">
        <f>IF(ISBLANK(AC3),"",AC3)</f>
        <v/>
      </c>
      <c r="AD7" s="202"/>
      <c r="AE7" s="203"/>
      <c r="AF7" s="106" t="s">
        <v>33</v>
      </c>
      <c r="AG7" s="105" t="s">
        <v>32</v>
      </c>
      <c r="AH7" s="105" t="s">
        <v>31</v>
      </c>
      <c r="AI7" s="105" t="s">
        <v>30</v>
      </c>
      <c r="AJ7" s="105" t="s">
        <v>29</v>
      </c>
      <c r="AK7" s="105" t="s">
        <v>28</v>
      </c>
      <c r="AL7" s="105" t="s">
        <v>27</v>
      </c>
      <c r="AM7" s="105" t="s">
        <v>26</v>
      </c>
      <c r="AN7" s="105" t="s">
        <v>25</v>
      </c>
      <c r="AO7" s="105" t="s">
        <v>24</v>
      </c>
      <c r="AP7" s="104" t="s">
        <v>23</v>
      </c>
      <c r="AQ7" s="103"/>
      <c r="AR7" s="102" t="s">
        <v>22</v>
      </c>
      <c r="AS7" s="184" t="s">
        <v>17</v>
      </c>
      <c r="AT7" s="185"/>
      <c r="AU7" s="179" t="s">
        <v>70</v>
      </c>
      <c r="AV7" s="180"/>
      <c r="AW7" s="181"/>
      <c r="AX7" s="143" t="s">
        <v>17</v>
      </c>
      <c r="AY7" s="145"/>
      <c r="AZ7" s="183" t="s">
        <v>16</v>
      </c>
      <c r="BA7" s="183"/>
      <c r="BB7" s="183"/>
      <c r="BD7" s="101" t="s">
        <v>20</v>
      </c>
      <c r="BE7" s="100" t="s">
        <v>17</v>
      </c>
      <c r="BF7" s="172" t="s">
        <v>19</v>
      </c>
      <c r="BG7" s="173"/>
      <c r="BH7" s="174"/>
      <c r="BI7" s="99" t="s">
        <v>69</v>
      </c>
      <c r="BJ7" s="98" t="s">
        <v>17</v>
      </c>
      <c r="BK7" s="177" t="s">
        <v>16</v>
      </c>
      <c r="BL7" s="178"/>
      <c r="BM7" s="178"/>
    </row>
    <row r="8" spans="1:65" ht="13.5" customHeight="1" thickTop="1">
      <c r="A8" s="29"/>
      <c r="B8" s="142">
        <v>1</v>
      </c>
      <c r="C8" s="147" t="str">
        <f>IF(ISBLANK(E3),"",HLOOKUP(B8,$E$2:$AE$3,2,FALSE))</f>
        <v>夏島</v>
      </c>
      <c r="D8" s="92" t="s">
        <v>14</v>
      </c>
      <c r="E8" s="149"/>
      <c r="F8" s="150"/>
      <c r="G8" s="151"/>
      <c r="H8" s="79">
        <f>VLOOKUP($B$8*100+H$6*10+1,$AZ$8:$BB$54,2,FALSE)</f>
        <v>2</v>
      </c>
      <c r="I8" s="79" t="str">
        <f>IF(H8="","",IF(H8&gt;J8,"○",IF(H8=J8,"△","●")))</f>
        <v>○</v>
      </c>
      <c r="J8" s="78">
        <f>VLOOKUP($B$8*100+H$6*10+1,$AZ$8:$BB$54,3,FALSE)</f>
        <v>0</v>
      </c>
      <c r="K8" s="80">
        <f>VLOOKUP($B$8*100+K$6*10+1,$AZ$8:$BB$54,2,FALSE)</f>
        <v>1</v>
      </c>
      <c r="L8" s="79" t="str">
        <f>IF(K8="","",IF(K8&gt;M8,"○",IF(K8=M8,"△","●")))</f>
        <v>△</v>
      </c>
      <c r="M8" s="78">
        <f>VLOOKUP($B$8*100+K$6*10+1,$AZ$8:$BB$54,3,FALSE)</f>
        <v>1</v>
      </c>
      <c r="N8" s="80">
        <f>VLOOKUP($B$8*100+N$6*10+1,$AZ$8:$BB$54,2,FALSE)</f>
        <v>7</v>
      </c>
      <c r="O8" s="79" t="str">
        <f t="shared" ref="O8:O13" si="0">IF(N8="","",IF(N8&gt;P8,"○",IF(N8=P8,"△","●")))</f>
        <v>○</v>
      </c>
      <c r="P8" s="78">
        <f>VLOOKUP($B$8*100+N$6*10+1,$AZ$8:$BB$54,3,FALSE)</f>
        <v>0</v>
      </c>
      <c r="Q8" s="80">
        <f>VLOOKUP($B$8*100+Q$6*10+1,$AZ$8:$BB$54,2,FALSE)</f>
        <v>1</v>
      </c>
      <c r="R8" s="79" t="str">
        <f t="shared" ref="R8:R15" si="1">IF(Q8="","",IF(Q8&gt;S8,"○",IF(Q8=S8,"△","●")))</f>
        <v>○</v>
      </c>
      <c r="S8" s="78">
        <f>VLOOKUP($B$8*100+Q$6*10+1,$AZ$8:$BB$54,3,FALSE)</f>
        <v>0</v>
      </c>
      <c r="T8" s="80">
        <f>VLOOKUP($B$8*100+T$6*10+1,$AZ$8:$BB$54,2,FALSE)</f>
        <v>1</v>
      </c>
      <c r="U8" s="79" t="str">
        <f t="shared" ref="U8:U17" si="2">IF(T8="","",IF(T8&gt;V8,"○",IF(T8=V8,"△","●")))</f>
        <v>○</v>
      </c>
      <c r="V8" s="78">
        <f>VLOOKUP($B$8*100+T$6*10+1,$AZ$8:$BB$54,3,FALSE)</f>
        <v>0</v>
      </c>
      <c r="W8" s="80">
        <f>VLOOKUP($B$8*100+W$6*10+1,$AZ$8:$BB$54,2,FALSE)</f>
        <v>10</v>
      </c>
      <c r="X8" s="79" t="str">
        <f t="shared" ref="X8:X19" si="3">IF(W8="","",IF(W8&gt;Y8,"○",IF(W8=Y8,"△","●")))</f>
        <v>○</v>
      </c>
      <c r="Y8" s="78">
        <f>VLOOKUP($B$8*100+W$6*10+1,$AZ$8:$BB$54,3,FALSE)</f>
        <v>0</v>
      </c>
      <c r="Z8" s="80">
        <f>VLOOKUP($B$8*100+Z$6*10+1,$AZ$8:$BB$54,2,FALSE)</f>
        <v>3</v>
      </c>
      <c r="AA8" s="79" t="str">
        <f t="shared" ref="AA8:AA21" si="4">IF(Z8="","",IF(Z8&gt;AB8,"○",IF(Z8=AB8,"△","●")))</f>
        <v>○</v>
      </c>
      <c r="AB8" s="78">
        <f>VLOOKUP($B$8*100+Z$6*10+1,$AZ$8:$BB$54,3,FALSE)</f>
        <v>1</v>
      </c>
      <c r="AC8" s="141" t="str">
        <f>VLOOKUP($B$8*100+AC$6*10+1,$AZ$8:$BB$54,2,FALSE)</f>
        <v/>
      </c>
      <c r="AD8" s="134" t="str">
        <f t="shared" ref="AD8:AD19" si="5">IF(AC8="","",IF(AC8&gt;AE8,"○",IF(AC8=AE8,"△","●")))</f>
        <v/>
      </c>
      <c r="AE8" s="140" t="str">
        <f>VLOOKUP($B$8*100+AC$6*10+1,$AZ$8:$BB$54,3,FALSE)</f>
        <v/>
      </c>
      <c r="AF8" s="186">
        <f>SUM(AH8:AL9)</f>
        <v>14</v>
      </c>
      <c r="AG8" s="186">
        <f>AH8*3+AI8+AK8*3</f>
        <v>38</v>
      </c>
      <c r="AH8" s="164">
        <f>COUNTIF(E8:AE9,"○")</f>
        <v>12</v>
      </c>
      <c r="AI8" s="164">
        <f>COUNTIF(E8:AE9,"△")</f>
        <v>2</v>
      </c>
      <c r="AJ8" s="164">
        <f>COUNTIF(E8:AE9,"●")</f>
        <v>0</v>
      </c>
      <c r="AK8" s="164">
        <f>COUNTIF(E8:AE9,"◇")</f>
        <v>0</v>
      </c>
      <c r="AL8" s="164">
        <f>COUNTIF(E8:AE9,"◆")</f>
        <v>0</v>
      </c>
      <c r="AM8" s="164">
        <f>SUM(E8:E8,H8:H8,K8:K8,N8:N8,Q8:Q8,T8:T8,W8:W8,Z8:Z8,AC8:AC8,E9:E9,H9:H9,K9:K9,N9:N9,Q9:Q9,T9:T9,W9:W9,Z9:Z9,AC9:AC9)</f>
        <v>56</v>
      </c>
      <c r="AN8" s="164">
        <f>SUM(G8:G8,J8:J8,M8:M8,P8:P8,S8:S8,V8:V8,Y8:Y8,AB8:AB8,AE8:AE8,G9:G9,J9:J9,M9:M9,P9:P9,S9,V9:V9,Y9:Y9,AB9:AB9,AE9:AE9)</f>
        <v>4</v>
      </c>
      <c r="AO8" s="164">
        <f>AM8-AN8</f>
        <v>52</v>
      </c>
      <c r="AP8" s="162">
        <f>RANK(AR8,$AR$8:$AR$25,0)</f>
        <v>1</v>
      </c>
      <c r="AQ8" s="72">
        <v>1</v>
      </c>
      <c r="AR8" s="71">
        <f>AG8*10000000+AO8*10000+AM8*100</f>
        <v>380525600</v>
      </c>
      <c r="AS8" s="168">
        <v>1</v>
      </c>
      <c r="AT8" s="159" t="str">
        <f>IF(ISBLANK(AS8),"",HLOOKUP(AS8,$E$2:$AE$3,2,FALSE))</f>
        <v>夏島</v>
      </c>
      <c r="AU8" s="12">
        <v>2</v>
      </c>
      <c r="AV8" s="11" t="s">
        <v>13</v>
      </c>
      <c r="AW8" s="10">
        <v>0</v>
      </c>
      <c r="AX8" s="168">
        <v>2</v>
      </c>
      <c r="AY8" s="159" t="str">
        <f>IF(ISBLANK(AX8),"",HLOOKUP(AX8,$E$2:$AE$3,2,FALSE))</f>
        <v>たかとり</v>
      </c>
      <c r="AZ8" s="38">
        <v>121</v>
      </c>
      <c r="BA8" s="38">
        <f t="shared" ref="BA8:BA39" si="6">IF(AU8&lt;&gt;"",AU8,"")</f>
        <v>2</v>
      </c>
      <c r="BB8" s="38">
        <f t="shared" ref="BB8:BB39" si="7">IF(AW8&lt;&gt;"",AW8,"")</f>
        <v>0</v>
      </c>
      <c r="BD8" s="61">
        <v>1</v>
      </c>
      <c r="BE8" s="60" t="str">
        <f>HLOOKUP(BD8,$E$2:$AE$3,2,FALSE)</f>
        <v>夏島</v>
      </c>
      <c r="BF8" s="97"/>
      <c r="BG8" s="96" t="s">
        <v>13</v>
      </c>
      <c r="BH8" s="95"/>
      <c r="BI8" s="56">
        <v>2</v>
      </c>
      <c r="BJ8" s="55" t="str">
        <f>HLOOKUP(BI8,$E$2:$AE$3,2,FALSE)</f>
        <v>たかとり</v>
      </c>
      <c r="BK8" s="40">
        <v>102</v>
      </c>
      <c r="BL8" s="40" t="str">
        <f>IF(BF8&lt;&gt;"",BF8,"")</f>
        <v/>
      </c>
      <c r="BM8" s="40" t="str">
        <f>IF(BH8&lt;&gt;"",BH8,"")</f>
        <v/>
      </c>
    </row>
    <row r="9" spans="1:65" ht="13.5" customHeight="1">
      <c r="A9" s="29"/>
      <c r="B9" s="142"/>
      <c r="C9" s="148"/>
      <c r="D9" s="91" t="s">
        <v>12</v>
      </c>
      <c r="E9" s="152"/>
      <c r="F9" s="153"/>
      <c r="G9" s="154"/>
      <c r="H9" s="93">
        <f>VLOOKUP($B$8*100+H$6*10+2,$AZ$8:$BB$54,2,FALSE)</f>
        <v>1</v>
      </c>
      <c r="I9" s="93" t="str">
        <f>IF(H9="","",IF(H9&gt;J9,"○",IF(H9=J9,"△","●")))</f>
        <v>○</v>
      </c>
      <c r="J9" s="73">
        <f>VLOOKUP($B$8*100+H$6*10+2,$AZ$8:$BB$54,3,FALSE)</f>
        <v>0</v>
      </c>
      <c r="K9" s="94">
        <f>VLOOKUP($B$8*100+K$6*10+2,$AZ$8:$BB$54,2,FALSE)</f>
        <v>2</v>
      </c>
      <c r="L9" s="93" t="str">
        <f>IF(K9="","",IF(K9&gt;M9,"○",IF(K9=M9,"△","●")))</f>
        <v>○</v>
      </c>
      <c r="M9" s="73">
        <f>VLOOKUP($B$8*100+K$6*10+2,$AZ$8:$BB$54,3,FALSE)</f>
        <v>1</v>
      </c>
      <c r="N9" s="94">
        <f>VLOOKUP($B$8*100+N$6*10+2,$AZ$8:$BB$54,2,FALSE)</f>
        <v>7</v>
      </c>
      <c r="O9" s="93" t="str">
        <f t="shared" si="0"/>
        <v>○</v>
      </c>
      <c r="P9" s="73">
        <f>VLOOKUP($B$8*100+N$6*10+2,$AZ$8:$BB$54,3,FALSE)</f>
        <v>0</v>
      </c>
      <c r="Q9" s="94">
        <f>VLOOKUP($B$8*100+Q$6*10+2,$AZ$8:$BB$54,2,FALSE)</f>
        <v>1</v>
      </c>
      <c r="R9" s="93" t="str">
        <f t="shared" si="1"/>
        <v>△</v>
      </c>
      <c r="S9" s="73">
        <f>VLOOKUP($B$8*100+Q$6*10+2,$AZ$8:$BB$54,3,FALSE)</f>
        <v>1</v>
      </c>
      <c r="T9" s="94">
        <f>VLOOKUP($B$8*100+T$6*10+2,$AZ$8:$BB$54,2,FALSE)</f>
        <v>8</v>
      </c>
      <c r="U9" s="93" t="str">
        <f t="shared" si="2"/>
        <v>○</v>
      </c>
      <c r="V9" s="73">
        <f>VLOOKUP($B$8*100+T$6*10+2,$AZ$8:$BB$54,3,FALSE)</f>
        <v>0</v>
      </c>
      <c r="W9" s="94">
        <f>VLOOKUP($B$8*100+W$6*10+2,$AZ$8:$BB$54,2,FALSE)</f>
        <v>9</v>
      </c>
      <c r="X9" s="93" t="str">
        <f t="shared" si="3"/>
        <v>○</v>
      </c>
      <c r="Y9" s="73">
        <f>VLOOKUP($B$8*100+W$6*10+2,$AZ$8:$BB$54,3,FALSE)</f>
        <v>0</v>
      </c>
      <c r="Z9" s="93">
        <f>VLOOKUP($B$8*100+Z$6*10+2,$AZ$8:$BB$54,2,FALSE)</f>
        <v>3</v>
      </c>
      <c r="AA9" s="93" t="str">
        <f t="shared" si="4"/>
        <v>○</v>
      </c>
      <c r="AB9" s="73">
        <f>VLOOKUP($B$8*100+Z$6*10+2,$AZ$8:$BB$54,3,FALSE)</f>
        <v>0</v>
      </c>
      <c r="AC9" s="141" t="str">
        <f>VLOOKUP($B$8*100+AC$6*10+2,$AZ$8:$BB$54,2,FALSE)</f>
        <v/>
      </c>
      <c r="AD9" s="134" t="str">
        <f t="shared" si="5"/>
        <v/>
      </c>
      <c r="AE9" s="140" t="str">
        <f>VLOOKUP($B$8*100+AC$6*10+2,$AZ$8:$BB$54,3,FALSE)</f>
        <v/>
      </c>
      <c r="AF9" s="187"/>
      <c r="AG9" s="187"/>
      <c r="AH9" s="165"/>
      <c r="AI9" s="165"/>
      <c r="AJ9" s="165"/>
      <c r="AK9" s="165"/>
      <c r="AL9" s="165"/>
      <c r="AM9" s="165"/>
      <c r="AN9" s="165"/>
      <c r="AO9" s="165"/>
      <c r="AP9" s="163"/>
      <c r="AQ9" s="72"/>
      <c r="AR9" s="71"/>
      <c r="AS9" s="167"/>
      <c r="AT9" s="160"/>
      <c r="AU9" s="32">
        <v>1</v>
      </c>
      <c r="AV9" s="6" t="s">
        <v>15</v>
      </c>
      <c r="AW9" s="31">
        <v>0</v>
      </c>
      <c r="AX9" s="167"/>
      <c r="AY9" s="160"/>
      <c r="AZ9" s="38">
        <v>122</v>
      </c>
      <c r="BA9" s="38">
        <f t="shared" si="6"/>
        <v>1</v>
      </c>
      <c r="BB9" s="38">
        <f t="shared" si="7"/>
        <v>0</v>
      </c>
      <c r="BD9" s="61"/>
      <c r="BE9" s="60"/>
      <c r="BF9" s="59"/>
      <c r="BG9" s="58"/>
      <c r="BH9" s="57"/>
      <c r="BI9" s="56"/>
      <c r="BJ9" s="55"/>
      <c r="BK9" s="40"/>
      <c r="BL9" s="40"/>
      <c r="BM9" s="40"/>
    </row>
    <row r="10" spans="1:65" ht="13.5" customHeight="1">
      <c r="A10" s="29"/>
      <c r="B10" s="142">
        <v>2</v>
      </c>
      <c r="C10" s="147" t="str">
        <f>IF(ISBLANK(H3),"",HLOOKUP(B10,$E$2:$AE$3,2,FALSE))</f>
        <v>たかとり</v>
      </c>
      <c r="D10" s="92" t="s">
        <v>14</v>
      </c>
      <c r="E10" s="80">
        <f>IF(J$8="","",J$8)</f>
        <v>0</v>
      </c>
      <c r="F10" s="79" t="str">
        <f t="shared" ref="F10:F23" si="8">IF(E10="","",IF(E10&gt;G10,"○",IF(E10=G10,"△","●")))</f>
        <v>●</v>
      </c>
      <c r="G10" s="78">
        <f>IF(H$8="","",H$8)</f>
        <v>2</v>
      </c>
      <c r="H10" s="150"/>
      <c r="I10" s="150"/>
      <c r="J10" s="151"/>
      <c r="K10" s="80">
        <f>VLOOKUP($B$10*100+K$6*10+1,$AZ$8:$BB$54,2,FALSE)</f>
        <v>3</v>
      </c>
      <c r="L10" s="79" t="str">
        <f>IF(K10="","",IF(K10&gt;M10,"○",IF(K10=M10,"△","●")))</f>
        <v>○</v>
      </c>
      <c r="M10" s="78">
        <f>VLOOKUP($B$10*100+K$6*10+1,$AZ$8:$BB$54,3,FALSE)</f>
        <v>2</v>
      </c>
      <c r="N10" s="80">
        <f>VLOOKUP($B$10*100+N$6*10+1,$AZ$8:$BB$54,2,FALSE)</f>
        <v>4</v>
      </c>
      <c r="O10" s="79" t="str">
        <f t="shared" si="0"/>
        <v>○</v>
      </c>
      <c r="P10" s="78">
        <f>VLOOKUP($B$10*100+N$6*10+1,$AZ$8:$BB$54,3,FALSE)</f>
        <v>1</v>
      </c>
      <c r="Q10" s="80">
        <f>VLOOKUP($B$10*100+Q$6*10+1,$AZ$8:$BB$54,2,FALSE)</f>
        <v>6</v>
      </c>
      <c r="R10" s="79" t="str">
        <f t="shared" si="1"/>
        <v>○</v>
      </c>
      <c r="S10" s="78">
        <f>VLOOKUP($B$10*100+Q$6*10+1,$AZ$8:$BB$54,3,FALSE)</f>
        <v>0</v>
      </c>
      <c r="T10" s="80">
        <f>VLOOKUP($B$10*100+T$6*10+1,$AZ$8:$BB$54,2,FALSE)</f>
        <v>0</v>
      </c>
      <c r="U10" s="79" t="str">
        <f t="shared" si="2"/>
        <v>△</v>
      </c>
      <c r="V10" s="78">
        <f>VLOOKUP($B$10*100+T$6*10+1,$AZ$8:$BB$54,3,FALSE)</f>
        <v>0</v>
      </c>
      <c r="W10" s="80">
        <f>VLOOKUP($B$10*100+W$6*10+1,$AZ$8:$BB$54,2,FALSE)</f>
        <v>3</v>
      </c>
      <c r="X10" s="79" t="str">
        <f t="shared" si="3"/>
        <v>○</v>
      </c>
      <c r="Y10" s="78">
        <f>VLOOKUP($B$10*100+W$6*10+1,$AZ$8:$BB$54,3,FALSE)</f>
        <v>1</v>
      </c>
      <c r="Z10" s="80">
        <f>VLOOKUP($B$10*100+Z$6*10+1,$AZ$8:$BB$54,2,FALSE)</f>
        <v>0</v>
      </c>
      <c r="AA10" s="79" t="str">
        <f t="shared" si="4"/>
        <v>●</v>
      </c>
      <c r="AB10" s="78">
        <f>VLOOKUP($B$10*100+Z$6*10+1,$AZ$8:$BB$54,3,FALSE)</f>
        <v>1</v>
      </c>
      <c r="AC10" s="141" t="str">
        <f>VLOOKUP($B$10*100+AC$6*10+1,$AZ$8:$BB$54,2,FALSE)</f>
        <v/>
      </c>
      <c r="AD10" s="134" t="str">
        <f t="shared" si="5"/>
        <v/>
      </c>
      <c r="AE10" s="140" t="str">
        <f>VLOOKUP($B$10*100+AC$6*10+1,$AZ$8:$BB$54,3,FALSE)</f>
        <v/>
      </c>
      <c r="AF10" s="186">
        <f>SUM(AH10:AL10)</f>
        <v>14</v>
      </c>
      <c r="AG10" s="186">
        <f>AH10*3+AI10+AK10*3</f>
        <v>31</v>
      </c>
      <c r="AH10" s="164">
        <f>COUNTIF(E10:AE11,"○")</f>
        <v>10</v>
      </c>
      <c r="AI10" s="164">
        <f>COUNTIF(E10:AE11,"△")</f>
        <v>1</v>
      </c>
      <c r="AJ10" s="164">
        <f>COUNTIF(E10:AE11,"●")</f>
        <v>3</v>
      </c>
      <c r="AK10" s="164">
        <f>COUNTIF(E10:AE11,"◇")</f>
        <v>0</v>
      </c>
      <c r="AL10" s="164">
        <f>COUNTIF(E10:AE11,"◆")</f>
        <v>0</v>
      </c>
      <c r="AM10" s="164">
        <f>SUM(E10:E10,H10:H10,K10:K10,N10:N10,Q10:Q10,T10:T10,W10:W10,Z10:Z10,AC10:AC10,E11:E11,H11:H11,K11:K11,N11:N11,Q11:Q11,T11:T11,W11:W11,Z11:Z11,AC11:AC11)</f>
        <v>46</v>
      </c>
      <c r="AN10" s="164">
        <f>SUM(G10:G10,J10:J10,M10:M10,P10:P10,S10:S10,V10:V10,Y10:Y10,AB10:AB10,AE10:AE10,G11:G11,J11:J11,M11:M11,P11:P11,S11,V11:V11,Y11:Y11,AB11:AB11,AE11:AE11)</f>
        <v>10</v>
      </c>
      <c r="AO10" s="164">
        <f>AM10-AN10</f>
        <v>36</v>
      </c>
      <c r="AP10" s="162">
        <f>RANK(AR10,$AR$8:$AR$25,0)</f>
        <v>2</v>
      </c>
      <c r="AQ10" s="72">
        <v>2</v>
      </c>
      <c r="AR10" s="71">
        <f>AG10*10000000+AO10*10000+AM10*100</f>
        <v>310364600</v>
      </c>
      <c r="AS10" s="166"/>
      <c r="AT10" s="161"/>
      <c r="AU10" s="16">
        <v>1</v>
      </c>
      <c r="AV10" s="24" t="s">
        <v>15</v>
      </c>
      <c r="AW10" s="15">
        <v>1</v>
      </c>
      <c r="AX10" s="166">
        <v>3</v>
      </c>
      <c r="AY10" s="161" t="str">
        <f>IF(ISBLANK(AX10),"",HLOOKUP(AX10,$E$2:$AE$3,2,FALSE))</f>
        <v>大津</v>
      </c>
      <c r="AZ10" s="38">
        <v>131</v>
      </c>
      <c r="BA10" s="38">
        <f t="shared" si="6"/>
        <v>1</v>
      </c>
      <c r="BB10" s="38">
        <f t="shared" si="7"/>
        <v>1</v>
      </c>
      <c r="BD10" s="61">
        <v>1</v>
      </c>
      <c r="BE10" s="60" t="str">
        <f>HLOOKUP(BD10,$E$2:$AE$3,2,FALSE)</f>
        <v>夏島</v>
      </c>
      <c r="BF10" s="59"/>
      <c r="BG10" s="58" t="s">
        <v>15</v>
      </c>
      <c r="BH10" s="57"/>
      <c r="BI10" s="56">
        <v>4</v>
      </c>
      <c r="BJ10" s="55" t="str">
        <f>HLOOKUP(BI10,$E$2:$AE$3,2,FALSE)</f>
        <v>三春レッド
タイガー</v>
      </c>
      <c r="BK10" s="40">
        <v>104</v>
      </c>
      <c r="BL10" s="40" t="str">
        <f>IF(BF10&lt;&gt;"",BF10,"")</f>
        <v/>
      </c>
      <c r="BM10" s="40" t="str">
        <f>IF(BH10&lt;&gt;"",BH10,"")</f>
        <v/>
      </c>
    </row>
    <row r="11" spans="1:65" ht="13.5" customHeight="1">
      <c r="A11" s="29"/>
      <c r="B11" s="142"/>
      <c r="C11" s="148"/>
      <c r="D11" s="91" t="s">
        <v>12</v>
      </c>
      <c r="E11" s="94">
        <f>IF(J$9="","",J$9)</f>
        <v>0</v>
      </c>
      <c r="F11" s="93" t="str">
        <f t="shared" si="8"/>
        <v>●</v>
      </c>
      <c r="G11" s="73">
        <f>IF(H$9="","",H$9)</f>
        <v>1</v>
      </c>
      <c r="H11" s="153"/>
      <c r="I11" s="153"/>
      <c r="J11" s="154"/>
      <c r="K11" s="94">
        <f>VLOOKUP($B$10*100+K$6*10+2,$AZ$8:$BB$54,2,FALSE)</f>
        <v>3</v>
      </c>
      <c r="L11" s="93" t="str">
        <f>IF(K11="","",IF(K11&gt;M11,"○",IF(K11=M11,"△","●")))</f>
        <v>○</v>
      </c>
      <c r="M11" s="73">
        <f>VLOOKUP($B$10*100+K$6*10+2,$AZ$8:$BB$54,3,FALSE)</f>
        <v>1</v>
      </c>
      <c r="N11" s="94">
        <f>VLOOKUP($B$10*100+N$6*10+2,$AZ$8:$BB$54,2,FALSE)</f>
        <v>7</v>
      </c>
      <c r="O11" s="93" t="str">
        <f t="shared" si="0"/>
        <v>○</v>
      </c>
      <c r="P11" s="73">
        <f>VLOOKUP($B$10*100+N$6*10+2,$AZ$8:$BB$54,3,FALSE)</f>
        <v>0</v>
      </c>
      <c r="Q11" s="94">
        <f>VLOOKUP($B$10*100+Q$6*10+2,$AZ$8:$BB$54,2,FALSE)</f>
        <v>1</v>
      </c>
      <c r="R11" s="93" t="str">
        <f t="shared" si="1"/>
        <v>○</v>
      </c>
      <c r="S11" s="73">
        <f>VLOOKUP($B$10*100+Q$6*10+2,$AZ$8:$BB$54,3,FALSE)</f>
        <v>0</v>
      </c>
      <c r="T11" s="94">
        <f>VLOOKUP($B$10*100+T$6*10+2,$AZ$8:$BB$54,2,FALSE)</f>
        <v>2</v>
      </c>
      <c r="U11" s="93" t="str">
        <f t="shared" si="2"/>
        <v>○</v>
      </c>
      <c r="V11" s="73">
        <f>VLOOKUP($B$10*100+T$6*10+2,$AZ$8:$BB$54,3,FALSE)</f>
        <v>0</v>
      </c>
      <c r="W11" s="94">
        <f>VLOOKUP($B$10*100+W$6*10+2,$AZ$8:$BB$54,2,FALSE)</f>
        <v>15</v>
      </c>
      <c r="X11" s="93" t="str">
        <f t="shared" si="3"/>
        <v>○</v>
      </c>
      <c r="Y11" s="73">
        <f>VLOOKUP($B$10*100+W$6*10+2,$AZ$8:$BB$54,3,FALSE)</f>
        <v>1</v>
      </c>
      <c r="Z11" s="94">
        <f>VLOOKUP($B$10*100+Z$6*10+2,$AZ$8:$BB$54,2,FALSE)</f>
        <v>2</v>
      </c>
      <c r="AA11" s="93" t="str">
        <f t="shared" si="4"/>
        <v>○</v>
      </c>
      <c r="AB11" s="73">
        <f>VLOOKUP($B$10*100+Z$6*10+2,$AZ$8:$BB$54,3,FALSE)</f>
        <v>0</v>
      </c>
      <c r="AC11" s="141" t="str">
        <f>VLOOKUP($B$10*100+AC$6*10+2,$AZ$8:$BB$54,2,FALSE)</f>
        <v/>
      </c>
      <c r="AD11" s="134" t="str">
        <f t="shared" si="5"/>
        <v/>
      </c>
      <c r="AE11" s="140" t="str">
        <f>VLOOKUP($B$10*100+AC$6*10+2,$AZ$8:$BB$54,3,FALSE)</f>
        <v/>
      </c>
      <c r="AF11" s="187"/>
      <c r="AG11" s="187"/>
      <c r="AH11" s="165"/>
      <c r="AI11" s="165"/>
      <c r="AJ11" s="165"/>
      <c r="AK11" s="165"/>
      <c r="AL11" s="165"/>
      <c r="AM11" s="165"/>
      <c r="AN11" s="165"/>
      <c r="AO11" s="165"/>
      <c r="AP11" s="163"/>
      <c r="AQ11" s="72"/>
      <c r="AR11" s="71"/>
      <c r="AS11" s="167"/>
      <c r="AT11" s="160"/>
      <c r="AU11" s="32">
        <v>2</v>
      </c>
      <c r="AV11" s="6" t="s">
        <v>13</v>
      </c>
      <c r="AW11" s="31">
        <v>1</v>
      </c>
      <c r="AX11" s="167"/>
      <c r="AY11" s="160"/>
      <c r="AZ11" s="38">
        <v>132</v>
      </c>
      <c r="BA11" s="38">
        <f t="shared" si="6"/>
        <v>2</v>
      </c>
      <c r="BB11" s="38">
        <f t="shared" si="7"/>
        <v>1</v>
      </c>
      <c r="BD11" s="61"/>
      <c r="BE11" s="60"/>
      <c r="BF11" s="59"/>
      <c r="BG11" s="58"/>
      <c r="BH11" s="57"/>
      <c r="BI11" s="56"/>
      <c r="BJ11" s="55"/>
      <c r="BK11" s="40"/>
      <c r="BL11" s="40"/>
      <c r="BM11" s="40"/>
    </row>
    <row r="12" spans="1:65" ht="13.5" customHeight="1">
      <c r="A12" s="29"/>
      <c r="B12" s="142">
        <v>3</v>
      </c>
      <c r="C12" s="147" t="str">
        <f>IF(ISBLANK(K3),"",HLOOKUP(B12,$E$2:$AE$3,2,FALSE))</f>
        <v>大津</v>
      </c>
      <c r="D12" s="92" t="s">
        <v>14</v>
      </c>
      <c r="E12" s="80">
        <f>IF(M$8="","",M$8)</f>
        <v>1</v>
      </c>
      <c r="F12" s="79" t="str">
        <f t="shared" si="8"/>
        <v>△</v>
      </c>
      <c r="G12" s="78">
        <f>IF(K$8="","",K$8)</f>
        <v>1</v>
      </c>
      <c r="H12" s="79">
        <f>IF(M$10="","",M$10)</f>
        <v>2</v>
      </c>
      <c r="I12" s="79" t="str">
        <f t="shared" ref="I12:I23" si="9">IF(H12="","",IF(H12&gt;J12,"○",IF(H12=J12,"△","●")))</f>
        <v>●</v>
      </c>
      <c r="J12" s="78">
        <f>IF(K$10="","",K$10)</f>
        <v>3</v>
      </c>
      <c r="K12" s="149"/>
      <c r="L12" s="150"/>
      <c r="M12" s="151"/>
      <c r="N12" s="80">
        <f>VLOOKUP($B$12*100+N$6*10+1,$AZ$8:$BB$54,2,FALSE)</f>
        <v>1</v>
      </c>
      <c r="O12" s="79" t="str">
        <f t="shared" si="0"/>
        <v>○</v>
      </c>
      <c r="P12" s="78">
        <f>VLOOKUP($B$12*100+N$6*10+1,$AZ$8:$BB$54,3,FALSE)</f>
        <v>0</v>
      </c>
      <c r="Q12" s="80">
        <f>VLOOKUP($B$12*100+Q$6*10+1,$AZ$8:$BB$54,2,FALSE)</f>
        <v>2</v>
      </c>
      <c r="R12" s="79" t="str">
        <f t="shared" si="1"/>
        <v>○</v>
      </c>
      <c r="S12" s="78">
        <f>VLOOKUP($B$12*100+Q$6*10+1,$AZ$8:$BB$54,3,FALSE)</f>
        <v>1</v>
      </c>
      <c r="T12" s="80">
        <f>VLOOKUP($B$12*100+T$6*10+1,$AZ$8:$BB$54,2,FALSE)</f>
        <v>4</v>
      </c>
      <c r="U12" s="79" t="str">
        <f t="shared" si="2"/>
        <v>○</v>
      </c>
      <c r="V12" s="78">
        <f>VLOOKUP($B$12*100+T$6*10+1,$AZ$8:$BB$54,3,FALSE)</f>
        <v>1</v>
      </c>
      <c r="W12" s="80">
        <f>VLOOKUP($B$12*100+W$6*10+1,$AZ$8:$BB$54,2,FALSE)</f>
        <v>12</v>
      </c>
      <c r="X12" s="79" t="str">
        <f t="shared" si="3"/>
        <v>○</v>
      </c>
      <c r="Y12" s="78">
        <f>VLOOKUP($B$12*100+W$6*10+1,$AZ$8:$BB$54,3,FALSE)</f>
        <v>0</v>
      </c>
      <c r="Z12" s="80">
        <f>VLOOKUP($B$12*100+Z$6*10+1,$AZ$8:$BB$54,2,FALSE)</f>
        <v>2</v>
      </c>
      <c r="AA12" s="79" t="str">
        <f t="shared" si="4"/>
        <v>○</v>
      </c>
      <c r="AB12" s="78">
        <f>VLOOKUP($B$12*100+Z$6*10+1,$AZ$8:$BB$54,3,FALSE)</f>
        <v>1</v>
      </c>
      <c r="AC12" s="141" t="str">
        <f>VLOOKUP($B$12*100+AC$6*10+1,$AZ$8:$BB$54,2,FALSE)</f>
        <v/>
      </c>
      <c r="AD12" s="134" t="str">
        <f t="shared" si="5"/>
        <v/>
      </c>
      <c r="AE12" s="140" t="str">
        <f>VLOOKUP($B$12*100+AC$6*10+1,$AZ$8:$BB$54,3,FALSE)</f>
        <v/>
      </c>
      <c r="AF12" s="186">
        <f>SUM(AH12:AL13)</f>
        <v>14</v>
      </c>
      <c r="AG12" s="186">
        <f>AH12*3+AI12+AK12*3</f>
        <v>31</v>
      </c>
      <c r="AH12" s="164">
        <f>COUNTIF(E12:AE13,"○")</f>
        <v>10</v>
      </c>
      <c r="AI12" s="164">
        <f>COUNTIF(E12:AE13,"△")</f>
        <v>1</v>
      </c>
      <c r="AJ12" s="164">
        <f>COUNTIF(E12:AE13,"●")</f>
        <v>3</v>
      </c>
      <c r="AK12" s="164">
        <f>COUNTIF(E12:AE13,"◇")</f>
        <v>0</v>
      </c>
      <c r="AL12" s="164">
        <f>COUNTIF(E12:AE13,"◆")</f>
        <v>0</v>
      </c>
      <c r="AM12" s="164">
        <f>SUM(E12:E12,H12:H12,K12:K12,N12:N12,Q12:Q12,T12:T12,W12:W12,Z12:Z12,AC12:AC12,E13:E13,H13:H13,K13:K13,N13:N13,Q13:Q13,T13:T13,W13:W13,Z13:Z13,AC13:AC13)</f>
        <v>50</v>
      </c>
      <c r="AN12" s="164">
        <f>SUM(G12:G12,J12:J12,M12:M12,P12:P12,S12:S12,V12:V12,Y12:Y12,AB12:AB12,AE12:AE12,G13:G13,J13:J13,M13:M13,P13:P13,S13,V13:V13,Y13:Y13,AB13:AB13,AE13:AE13)</f>
        <v>17</v>
      </c>
      <c r="AO12" s="164">
        <f>AM12-AN12</f>
        <v>33</v>
      </c>
      <c r="AP12" s="162">
        <f>RANK(AR12,$AR$8:$AR$25,0)</f>
        <v>3</v>
      </c>
      <c r="AQ12" s="72">
        <v>3</v>
      </c>
      <c r="AR12" s="71">
        <f>AG12*10000000+AO12*10000+AM12*100</f>
        <v>310335000</v>
      </c>
      <c r="AS12" s="166"/>
      <c r="AT12" s="161"/>
      <c r="AU12" s="34">
        <v>7</v>
      </c>
      <c r="AV12" s="24" t="s">
        <v>13</v>
      </c>
      <c r="AW12" s="33">
        <v>0</v>
      </c>
      <c r="AX12" s="166">
        <v>4</v>
      </c>
      <c r="AY12" s="161" t="str">
        <f>IF(ISBLANK(AX12),"",HLOOKUP(AX12,$E$2:$AE$3,2,FALSE))</f>
        <v>三春レッド
タイガー</v>
      </c>
      <c r="AZ12" s="38">
        <v>141</v>
      </c>
      <c r="BA12" s="38">
        <f t="shared" si="6"/>
        <v>7</v>
      </c>
      <c r="BB12" s="38">
        <f t="shared" si="7"/>
        <v>0</v>
      </c>
      <c r="BD12" s="61">
        <v>1</v>
      </c>
      <c r="BE12" s="60" t="str">
        <f>HLOOKUP(BD12,$E$2:$AE$3,2,FALSE)</f>
        <v>夏島</v>
      </c>
      <c r="BF12" s="59"/>
      <c r="BG12" s="58" t="s">
        <v>15</v>
      </c>
      <c r="BH12" s="57"/>
      <c r="BI12" s="56">
        <v>6</v>
      </c>
      <c r="BJ12" s="55" t="str">
        <f>HLOOKUP(BI12,$E$2:$AE$3,2,FALSE)</f>
        <v>高坂Ｂ</v>
      </c>
      <c r="BK12" s="40">
        <v>106</v>
      </c>
      <c r="BL12" s="40" t="str">
        <f>IF(BF12&lt;&gt;"",BF12,"")</f>
        <v/>
      </c>
      <c r="BM12" s="40" t="str">
        <f>IF(BH12&lt;&gt;"",BH12,"")</f>
        <v/>
      </c>
    </row>
    <row r="13" spans="1:65" ht="13.5" customHeight="1">
      <c r="A13" s="29"/>
      <c r="B13" s="142"/>
      <c r="C13" s="148"/>
      <c r="D13" s="91" t="s">
        <v>12</v>
      </c>
      <c r="E13" s="94">
        <f>IF(M$9="","",M$9)</f>
        <v>1</v>
      </c>
      <c r="F13" s="93" t="str">
        <f t="shared" si="8"/>
        <v>●</v>
      </c>
      <c r="G13" s="73">
        <f>IF(K$9="","",K$9)</f>
        <v>2</v>
      </c>
      <c r="H13" s="93">
        <f>IF(M$11="","",M$11)</f>
        <v>1</v>
      </c>
      <c r="I13" s="93" t="str">
        <f t="shared" si="9"/>
        <v>●</v>
      </c>
      <c r="J13" s="73">
        <f>IF(K$11="","",K$11)</f>
        <v>3</v>
      </c>
      <c r="K13" s="152"/>
      <c r="L13" s="153"/>
      <c r="M13" s="154"/>
      <c r="N13" s="80">
        <f>VLOOKUP($B$12*100+N$6*10+2,$AZ$8:$BB$54,2,FALSE)</f>
        <v>3</v>
      </c>
      <c r="O13" s="79" t="str">
        <f t="shared" si="0"/>
        <v>○</v>
      </c>
      <c r="P13" s="78">
        <f>VLOOKUP($B$12*100+N$6*10+2,$AZ$8:$BB$54,3,FALSE)</f>
        <v>0</v>
      </c>
      <c r="Q13" s="94">
        <f>VLOOKUP($B$12*100+Q$6*10+2,$AZ$8:$BB$54,2,FALSE)</f>
        <v>5</v>
      </c>
      <c r="R13" s="93" t="str">
        <f t="shared" si="1"/>
        <v>○</v>
      </c>
      <c r="S13" s="73">
        <f>VLOOKUP($B$12*100+Q$6*10+2,$AZ$8:$BB$54,3,FALSE)</f>
        <v>3</v>
      </c>
      <c r="T13" s="94">
        <f>VLOOKUP($B$12*100+T$6*10+2,$AZ$8:$BB$54,2,FALSE)</f>
        <v>7</v>
      </c>
      <c r="U13" s="93" t="str">
        <f t="shared" si="2"/>
        <v>○</v>
      </c>
      <c r="V13" s="73">
        <f>VLOOKUP($B$12*100+T$6*10+2,$AZ$8:$BB$54,3,FALSE)</f>
        <v>1</v>
      </c>
      <c r="W13" s="94">
        <f>VLOOKUP($B$12*100+W$6*10+2,$AZ$8:$BB$54,2,FALSE)</f>
        <v>7</v>
      </c>
      <c r="X13" s="93" t="str">
        <f t="shared" si="3"/>
        <v>○</v>
      </c>
      <c r="Y13" s="73">
        <f>VLOOKUP($B$12*100+W$6*10+2,$AZ$8:$BB$54,3,FALSE)</f>
        <v>0</v>
      </c>
      <c r="Z13" s="94">
        <f>VLOOKUP($B$12*100+Z$6*10+2,$AZ$8:$BB$54,2,FALSE)</f>
        <v>2</v>
      </c>
      <c r="AA13" s="93" t="str">
        <f t="shared" si="4"/>
        <v>○</v>
      </c>
      <c r="AB13" s="73">
        <f>VLOOKUP($B$12*100+Z$6*10+2,$AZ$8:$BB$54,3,FALSE)</f>
        <v>1</v>
      </c>
      <c r="AC13" s="141" t="str">
        <f>VLOOKUP($B$12*100+AC$6*10+2,$AZ$8:$BB$54,2,FALSE)</f>
        <v/>
      </c>
      <c r="AD13" s="134" t="str">
        <f t="shared" si="5"/>
        <v/>
      </c>
      <c r="AE13" s="140" t="str">
        <f>VLOOKUP($B$12*100+AC$6*10+2,$AZ$8:$BB$54,3,FALSE)</f>
        <v/>
      </c>
      <c r="AF13" s="187"/>
      <c r="AG13" s="187"/>
      <c r="AH13" s="165"/>
      <c r="AI13" s="165"/>
      <c r="AJ13" s="165"/>
      <c r="AK13" s="165"/>
      <c r="AL13" s="165"/>
      <c r="AM13" s="165"/>
      <c r="AN13" s="165"/>
      <c r="AO13" s="165"/>
      <c r="AP13" s="163"/>
      <c r="AQ13" s="72"/>
      <c r="AR13" s="71"/>
      <c r="AS13" s="167"/>
      <c r="AT13" s="160"/>
      <c r="AU13" s="32">
        <v>7</v>
      </c>
      <c r="AV13" s="6" t="s">
        <v>0</v>
      </c>
      <c r="AW13" s="31">
        <v>0</v>
      </c>
      <c r="AX13" s="167"/>
      <c r="AY13" s="160"/>
      <c r="AZ13" s="38">
        <v>142</v>
      </c>
      <c r="BA13" s="38">
        <f t="shared" si="6"/>
        <v>7</v>
      </c>
      <c r="BB13" s="38">
        <f t="shared" si="7"/>
        <v>0</v>
      </c>
      <c r="BD13" s="61"/>
      <c r="BE13" s="60"/>
      <c r="BF13" s="59"/>
      <c r="BG13" s="58"/>
      <c r="BH13" s="57"/>
      <c r="BI13" s="56"/>
      <c r="BJ13" s="55"/>
      <c r="BK13" s="40"/>
      <c r="BL13" s="40"/>
      <c r="BM13" s="40"/>
    </row>
    <row r="14" spans="1:65" ht="13.5" customHeight="1">
      <c r="A14" s="29"/>
      <c r="B14" s="142">
        <v>4</v>
      </c>
      <c r="C14" s="147" t="str">
        <f>IF(ISBLANK(N3),"",HLOOKUP(B14,$E$2:$AE$3,2,FALSE))</f>
        <v>三春レッド
タイガー</v>
      </c>
      <c r="D14" s="92" t="s">
        <v>14</v>
      </c>
      <c r="E14" s="80">
        <f>IF(P$8="","",P$8)</f>
        <v>0</v>
      </c>
      <c r="F14" s="79" t="str">
        <f t="shared" si="8"/>
        <v>●</v>
      </c>
      <c r="G14" s="78">
        <f>IF(N$8="","",N$8)</f>
        <v>7</v>
      </c>
      <c r="H14" s="79">
        <f>IF(P$10="","",P$10)</f>
        <v>1</v>
      </c>
      <c r="I14" s="79" t="str">
        <f t="shared" si="9"/>
        <v>●</v>
      </c>
      <c r="J14" s="78">
        <f>IF(N$10="","",N$10)</f>
        <v>4</v>
      </c>
      <c r="K14" s="80">
        <f>IF(P$12="","",P$12)</f>
        <v>0</v>
      </c>
      <c r="L14" s="79" t="str">
        <f t="shared" ref="L14:L23" si="10">IF(K14="","",IF(K14&gt;M14,"○",IF(K14=M14,"△","●")))</f>
        <v>●</v>
      </c>
      <c r="M14" s="78">
        <f>IF(N$12="","",N$12)</f>
        <v>1</v>
      </c>
      <c r="N14" s="149"/>
      <c r="O14" s="150"/>
      <c r="P14" s="151"/>
      <c r="Q14" s="80">
        <f>VLOOKUP($B$14*100+Q$6*10+1,$AZ$8:$BB$96,2,FALSE)</f>
        <v>0</v>
      </c>
      <c r="R14" s="79" t="str">
        <f t="shared" si="1"/>
        <v>△</v>
      </c>
      <c r="S14" s="78">
        <f>VLOOKUP($B$14*100+Q$6*10+1,$AZ$8:$BB$96,3,FALSE)</f>
        <v>0</v>
      </c>
      <c r="T14" s="80">
        <f>VLOOKUP($B$14*100+T$6*10+1,$AZ$8:$BB$96,2,FALSE)</f>
        <v>0</v>
      </c>
      <c r="U14" s="79" t="str">
        <f t="shared" si="2"/>
        <v>△</v>
      </c>
      <c r="V14" s="78">
        <f>VLOOKUP($B$14*100+T$6*10+1,$AZ$8:$BB$96,3,FALSE)</f>
        <v>0</v>
      </c>
      <c r="W14" s="80">
        <f>VLOOKUP($B$14*100+W$6*10+1,$AZ$8:$BB$96,2,FALSE)</f>
        <v>2</v>
      </c>
      <c r="X14" s="79" t="str">
        <f t="shared" si="3"/>
        <v>○</v>
      </c>
      <c r="Y14" s="78">
        <f>VLOOKUP($B$14*100+W$6*10+1,$AZ$8:$BB$96,3,FALSE)</f>
        <v>1</v>
      </c>
      <c r="Z14" s="80">
        <f>VLOOKUP($B$14*100+Z$6*10+1,$AZ$8:$BB$96,2,FALSE)</f>
        <v>0</v>
      </c>
      <c r="AA14" s="79" t="str">
        <f t="shared" si="4"/>
        <v>●</v>
      </c>
      <c r="AB14" s="78">
        <f>VLOOKUP($B$14*100+Z$6*10+1,$AZ$8:$BB$96,3,FALSE)</f>
        <v>2</v>
      </c>
      <c r="AC14" s="141" t="str">
        <f>VLOOKUP($B$14*100+AC$6*10+1,$AZ$8:$BB$96,2,FALSE)</f>
        <v/>
      </c>
      <c r="AD14" s="134" t="str">
        <f t="shared" si="5"/>
        <v/>
      </c>
      <c r="AE14" s="140" t="str">
        <f>VLOOKUP($B$14*100+AC$6*10+1,$AZ$8:$BB$96,3,FALSE)</f>
        <v/>
      </c>
      <c r="AF14" s="186">
        <f>SUM(AH14:AL15)</f>
        <v>14</v>
      </c>
      <c r="AG14" s="186">
        <f>AH14*3+AI14+AK14*3</f>
        <v>8</v>
      </c>
      <c r="AH14" s="164">
        <f>COUNTIF(E14:AE15,"○")</f>
        <v>2</v>
      </c>
      <c r="AI14" s="164">
        <f>COUNTIF(E14:AE15,"△")</f>
        <v>2</v>
      </c>
      <c r="AJ14" s="164">
        <f>COUNTIF(E14:AE15,"●")</f>
        <v>10</v>
      </c>
      <c r="AK14" s="164">
        <f>COUNTIF(E14:AE15,"◇")</f>
        <v>0</v>
      </c>
      <c r="AL14" s="164">
        <f>COUNTIF(E14:AE15,"◆")</f>
        <v>0</v>
      </c>
      <c r="AM14" s="164">
        <f>SUM(E14:E14,H14:H14,K14:K14,N14:N14,Q14:Q14,T14:T14,W14:W14,Z14:Z14,AC14:AC14,E15:E15,H15:H15,K15:K15,N15:N15,Q15:Q15,T15:T15,W15:W15,Z15:Z15,AC15:AC15)</f>
        <v>5</v>
      </c>
      <c r="AN14" s="164">
        <f>SUM(G14:G14,J14:J14,M14:M14,P14:P14,S14:S14,V14:V14,Y14:Y14,AB14:AB14,AE14:AE14,G15:G15,J15:J15,M15:M15,P15:P15,S15,V15:V15,Y15:Y15,AB15:AB15,AE15:AE15)</f>
        <v>43</v>
      </c>
      <c r="AO14" s="164">
        <f>AM14-AN14</f>
        <v>-38</v>
      </c>
      <c r="AP14" s="162">
        <f>RANK(AR14,$AR$8:$AR$25,0)</f>
        <v>7</v>
      </c>
      <c r="AQ14" s="72">
        <v>4</v>
      </c>
      <c r="AR14" s="71">
        <f>AG14*10000000+AO14*10000+AM14*100</f>
        <v>79620500</v>
      </c>
      <c r="AS14" s="166"/>
      <c r="AT14" s="161"/>
      <c r="AU14" s="34">
        <v>1</v>
      </c>
      <c r="AV14" s="24" t="s">
        <v>68</v>
      </c>
      <c r="AW14" s="33">
        <v>0</v>
      </c>
      <c r="AX14" s="166">
        <v>5</v>
      </c>
      <c r="AY14" s="161" t="str">
        <f>IF(ISBLANK(AX14),"",HLOOKUP(AX14,$E$2:$AE$3,2,FALSE))</f>
        <v>ＩＯ</v>
      </c>
      <c r="AZ14" s="38">
        <v>151</v>
      </c>
      <c r="BA14" s="38">
        <f t="shared" si="6"/>
        <v>1</v>
      </c>
      <c r="BB14" s="38">
        <f t="shared" si="7"/>
        <v>0</v>
      </c>
      <c r="BD14" s="61">
        <v>1</v>
      </c>
      <c r="BE14" s="60" t="str">
        <f>HLOOKUP(BD14,$E$2:$AE$3,2,FALSE)</f>
        <v>夏島</v>
      </c>
      <c r="BF14" s="59"/>
      <c r="BG14" s="58" t="s">
        <v>0</v>
      </c>
      <c r="BH14" s="57"/>
      <c r="BI14" s="56">
        <v>8</v>
      </c>
      <c r="BJ14" s="55" t="str">
        <f>HLOOKUP(BI14,$E$2:$AE$3,2,FALSE)</f>
        <v>ＴＡＤＯ
のぞみ</v>
      </c>
      <c r="BK14" s="40">
        <v>108</v>
      </c>
      <c r="BL14" s="40" t="str">
        <f>IF(BF14&lt;&gt;"",BF14,"")</f>
        <v/>
      </c>
      <c r="BM14" s="40" t="str">
        <f>IF(BH14&lt;&gt;"",BH14,"")</f>
        <v/>
      </c>
    </row>
    <row r="15" spans="1:65" ht="13.5" customHeight="1">
      <c r="A15" s="29"/>
      <c r="B15" s="142"/>
      <c r="C15" s="148"/>
      <c r="D15" s="91" t="s">
        <v>12</v>
      </c>
      <c r="E15" s="94">
        <f>IF(P$9="","",P$9)</f>
        <v>0</v>
      </c>
      <c r="F15" s="93" t="str">
        <f t="shared" si="8"/>
        <v>●</v>
      </c>
      <c r="G15" s="73">
        <f>IF(N$9="","",N$9)</f>
        <v>7</v>
      </c>
      <c r="H15" s="93">
        <f>IF(P$11="","",P$11)</f>
        <v>0</v>
      </c>
      <c r="I15" s="93" t="str">
        <f t="shared" si="9"/>
        <v>●</v>
      </c>
      <c r="J15" s="73">
        <f>IF(N$11="","",N$11)</f>
        <v>7</v>
      </c>
      <c r="K15" s="94">
        <f>IF(P$13="","",P$13)</f>
        <v>0</v>
      </c>
      <c r="L15" s="93" t="str">
        <f t="shared" si="10"/>
        <v>●</v>
      </c>
      <c r="M15" s="73">
        <f>IF(N$13="","",N$13)</f>
        <v>3</v>
      </c>
      <c r="N15" s="152"/>
      <c r="O15" s="153"/>
      <c r="P15" s="154"/>
      <c r="Q15" s="94">
        <f>VLOOKUP($B$14*100+Q$6*10+2,$AZ$8:$BB$96,2,FALSE)</f>
        <v>0</v>
      </c>
      <c r="R15" s="93" t="str">
        <f t="shared" si="1"/>
        <v>●</v>
      </c>
      <c r="S15" s="73">
        <f>VLOOKUP($B$14*100+Q$6*10+2,$AZ$8:$BB$96,3,FALSE)</f>
        <v>2</v>
      </c>
      <c r="T15" s="94">
        <f>VLOOKUP($B$14*100+T$6*10+2,$AZ$8:$BB$96,2,FALSE)</f>
        <v>0</v>
      </c>
      <c r="U15" s="93" t="str">
        <f t="shared" si="2"/>
        <v>●</v>
      </c>
      <c r="V15" s="73">
        <f>VLOOKUP($B$14*100+T$6*10+2,$AZ$8:$BB$96,3,FALSE)</f>
        <v>1</v>
      </c>
      <c r="W15" s="94">
        <f>VLOOKUP($B$14*100+W$6*10+2,$AZ$8:$BB$96,2,FALSE)</f>
        <v>2</v>
      </c>
      <c r="X15" s="93" t="str">
        <f t="shared" si="3"/>
        <v>○</v>
      </c>
      <c r="Y15" s="73">
        <f>VLOOKUP($B$14*100+W$6*10+2,$AZ$8:$BB$96,3,FALSE)</f>
        <v>1</v>
      </c>
      <c r="Z15" s="94">
        <f>VLOOKUP($B$14*100+Z$6*10+2,$AZ$8:$BB$96,2,FALSE)</f>
        <v>0</v>
      </c>
      <c r="AA15" s="93" t="str">
        <f t="shared" si="4"/>
        <v>●</v>
      </c>
      <c r="AB15" s="73">
        <f>VLOOKUP($B$14*100+Z$6*10+2,$AZ$8:$BB$96,3,FALSE)</f>
        <v>7</v>
      </c>
      <c r="AC15" s="141" t="str">
        <f>VLOOKUP($B$14*100+AC$6*10+2,$AZ$8:$BB$96,2,FALSE)</f>
        <v/>
      </c>
      <c r="AD15" s="134" t="str">
        <f t="shared" si="5"/>
        <v/>
      </c>
      <c r="AE15" s="140" t="str">
        <f>VLOOKUP($B$14*100+AC$6*10+2,$AZ$8:$BB$96,3,FALSE)</f>
        <v/>
      </c>
      <c r="AF15" s="187"/>
      <c r="AG15" s="187"/>
      <c r="AH15" s="165"/>
      <c r="AI15" s="165"/>
      <c r="AJ15" s="165"/>
      <c r="AK15" s="165"/>
      <c r="AL15" s="165"/>
      <c r="AM15" s="165"/>
      <c r="AN15" s="165"/>
      <c r="AO15" s="165"/>
      <c r="AP15" s="163"/>
      <c r="AQ15" s="72"/>
      <c r="AR15" s="71"/>
      <c r="AS15" s="167"/>
      <c r="AT15" s="160"/>
      <c r="AU15" s="32">
        <v>1</v>
      </c>
      <c r="AV15" s="6" t="s">
        <v>13</v>
      </c>
      <c r="AW15" s="31">
        <v>1</v>
      </c>
      <c r="AX15" s="167"/>
      <c r="AY15" s="160"/>
      <c r="AZ15" s="38">
        <v>152</v>
      </c>
      <c r="BA15" s="38">
        <f t="shared" si="6"/>
        <v>1</v>
      </c>
      <c r="BB15" s="38">
        <f t="shared" si="7"/>
        <v>1</v>
      </c>
      <c r="BD15" s="61"/>
      <c r="BE15" s="60"/>
      <c r="BF15" s="59"/>
      <c r="BG15" s="58"/>
      <c r="BH15" s="57"/>
      <c r="BI15" s="56"/>
      <c r="BJ15" s="55"/>
      <c r="BK15" s="40"/>
      <c r="BL15" s="40"/>
      <c r="BM15" s="40"/>
    </row>
    <row r="16" spans="1:65" ht="13.5" customHeight="1">
      <c r="A16" s="29"/>
      <c r="B16" s="142">
        <v>5</v>
      </c>
      <c r="C16" s="147" t="str">
        <f>IF(ISBLANK(Q3),"",HLOOKUP(B16,$E$2:$AE$3,2,FALSE))</f>
        <v>ＩＯ</v>
      </c>
      <c r="D16" s="92" t="s">
        <v>14</v>
      </c>
      <c r="E16" s="80">
        <f>IF(S$8="","",S$8)</f>
        <v>0</v>
      </c>
      <c r="F16" s="79" t="str">
        <f t="shared" si="8"/>
        <v>●</v>
      </c>
      <c r="G16" s="78">
        <f>IF(Q$8="","",Q$8)</f>
        <v>1</v>
      </c>
      <c r="H16" s="79">
        <f>IF(S$10="","",S$10)</f>
        <v>0</v>
      </c>
      <c r="I16" s="79" t="str">
        <f t="shared" si="9"/>
        <v>●</v>
      </c>
      <c r="J16" s="78">
        <f>IF(Q$10="","",Q$10)</f>
        <v>6</v>
      </c>
      <c r="K16" s="80">
        <f>IF(S$12="","",S$12)</f>
        <v>1</v>
      </c>
      <c r="L16" s="79" t="str">
        <f t="shared" si="10"/>
        <v>●</v>
      </c>
      <c r="M16" s="78">
        <f>IF(Q$12="","",Q$12)</f>
        <v>2</v>
      </c>
      <c r="N16" s="80">
        <f>IF(S$14="","",S$14)</f>
        <v>0</v>
      </c>
      <c r="O16" s="79" t="str">
        <f t="shared" ref="O16:O23" si="11">IF(N16="","",IF(N16&gt;P16,"○",IF(N16=P16,"△","●")))</f>
        <v>△</v>
      </c>
      <c r="P16" s="78">
        <f>IF(Q$14="","",Q$14)</f>
        <v>0</v>
      </c>
      <c r="Q16" s="149"/>
      <c r="R16" s="150"/>
      <c r="S16" s="151"/>
      <c r="T16" s="80">
        <f>VLOOKUP($B$16*100+T$6*10+1,$AZ$8:$BB$96,2,FALSE)</f>
        <v>2</v>
      </c>
      <c r="U16" s="79" t="str">
        <f t="shared" si="2"/>
        <v>○</v>
      </c>
      <c r="V16" s="78">
        <f>VLOOKUP($B$16*100+T$6*10+1,$AZ$8:$BB$96,3,FALSE)</f>
        <v>0</v>
      </c>
      <c r="W16" s="80">
        <f>VLOOKUP($B$16*100+W$6*10+1,$AZ$8:$BB$96,2,FALSE)</f>
        <v>7</v>
      </c>
      <c r="X16" s="79" t="str">
        <f t="shared" si="3"/>
        <v>○</v>
      </c>
      <c r="Y16" s="78">
        <f>VLOOKUP($B$16*100+W$6*10+1,$AZ$8:$BB$96,3,FALSE)</f>
        <v>1</v>
      </c>
      <c r="Z16" s="80">
        <f>VLOOKUP($B$16*100+Z$6*10+1,$AZ$8:$BB$96,2,FALSE)</f>
        <v>0</v>
      </c>
      <c r="AA16" s="79" t="str">
        <f t="shared" si="4"/>
        <v>●</v>
      </c>
      <c r="AB16" s="78">
        <f>VLOOKUP($B$16*100+Z$6*10+1,$AZ$8:$BB$96,3,FALSE)</f>
        <v>1</v>
      </c>
      <c r="AC16" s="141" t="str">
        <f>VLOOKUP($B$16*100+AC$6*10+1,$AZ$8:$BB$96,2,FALSE)</f>
        <v/>
      </c>
      <c r="AD16" s="134" t="str">
        <f t="shared" si="5"/>
        <v/>
      </c>
      <c r="AE16" s="140" t="str">
        <f>VLOOKUP($B$16*100+AC$6*10+1,$AZ$8:$BB$96,3,FALSE)</f>
        <v/>
      </c>
      <c r="AF16" s="186">
        <f>SUM(AH16:AL17)</f>
        <v>14</v>
      </c>
      <c r="AG16" s="186">
        <f>AH16*3+AI16+AK16*3</f>
        <v>18</v>
      </c>
      <c r="AH16" s="164">
        <f>COUNTIF(E16:AE17,"○")</f>
        <v>5</v>
      </c>
      <c r="AI16" s="164">
        <f>COUNTIF(E16:AE17,"△")</f>
        <v>3</v>
      </c>
      <c r="AJ16" s="164">
        <f>COUNTIF(E16:AE17,"●")</f>
        <v>6</v>
      </c>
      <c r="AK16" s="164">
        <f>COUNTIF(E16:AE17,"◇")</f>
        <v>0</v>
      </c>
      <c r="AL16" s="164">
        <f>COUNTIF(E16:AE17,"◆")</f>
        <v>0</v>
      </c>
      <c r="AM16" s="164">
        <f>SUM(E16:E16,H16:H16,K16:K16,N16:N16,Q16:Q16,T16:T16,W16:W16,Z16:Z16,AC16:AC16,E17:E17,H17:H17,K17:K17,N17:N17,Q17:Q17,T17:T17,W17:W17,Z17:Z17,AC17:AC17)</f>
        <v>32</v>
      </c>
      <c r="AN16" s="164">
        <f>SUM(G16:G16,J16:J16,M16:M16,P16:P16,S16:S16,V16:V16,Y16:Y16,AB16:AB16,AE16:AE16,G17:G17,J17:J17,M17:M17,P17:P17,S17,V17:V17,Y17:Y17,AB17:AB17,AE17:AE17)</f>
        <v>19</v>
      </c>
      <c r="AO16" s="164">
        <f>AM16-AN16</f>
        <v>13</v>
      </c>
      <c r="AP16" s="162">
        <f>RANK(AR16,$AR$8:$AR$25,0)</f>
        <v>5</v>
      </c>
      <c r="AQ16" s="72">
        <v>5</v>
      </c>
      <c r="AR16" s="71">
        <f>AG16*10000000+AO16*10000+AM16*100</f>
        <v>180133200</v>
      </c>
      <c r="AS16" s="166"/>
      <c r="AT16" s="161"/>
      <c r="AU16" s="34">
        <v>1</v>
      </c>
      <c r="AV16" s="24" t="s">
        <v>0</v>
      </c>
      <c r="AW16" s="33">
        <v>0</v>
      </c>
      <c r="AX16" s="166">
        <v>6</v>
      </c>
      <c r="AY16" s="161" t="str">
        <f>IF(ISBLANK(AX16),"",HLOOKUP(AX16,$E$2:$AE$3,2,FALSE))</f>
        <v>高坂Ｂ</v>
      </c>
      <c r="AZ16" s="38">
        <v>161</v>
      </c>
      <c r="BA16" s="38">
        <f t="shared" si="6"/>
        <v>1</v>
      </c>
      <c r="BB16" s="38">
        <f t="shared" si="7"/>
        <v>0</v>
      </c>
      <c r="BD16" s="61">
        <v>2</v>
      </c>
      <c r="BE16" s="60" t="str">
        <f>HLOOKUP(BD16,$E$2:$AE$3,2,FALSE)</f>
        <v>たかとり</v>
      </c>
      <c r="BF16" s="59"/>
      <c r="BG16" s="58" t="s">
        <v>13</v>
      </c>
      <c r="BH16" s="57"/>
      <c r="BI16" s="56">
        <v>3</v>
      </c>
      <c r="BJ16" s="55" t="str">
        <f>HLOOKUP(BI16,$E$2:$AE$3,2,FALSE)</f>
        <v>大津</v>
      </c>
      <c r="BK16" s="40">
        <v>203</v>
      </c>
      <c r="BL16" s="40" t="str">
        <f>IF(BF16&lt;&gt;"",BF16,"")</f>
        <v/>
      </c>
      <c r="BM16" s="40" t="str">
        <f>IF(BH16&lt;&gt;"",BH16,"")</f>
        <v/>
      </c>
    </row>
    <row r="17" spans="1:65" ht="13.5" customHeight="1">
      <c r="A17" s="29"/>
      <c r="B17" s="142"/>
      <c r="C17" s="148"/>
      <c r="D17" s="91" t="s">
        <v>12</v>
      </c>
      <c r="E17" s="94">
        <f>IF(S$9="","",S$9)</f>
        <v>1</v>
      </c>
      <c r="F17" s="93" t="str">
        <f t="shared" si="8"/>
        <v>△</v>
      </c>
      <c r="G17" s="73">
        <f>IF(Q$9="","",Q$9)</f>
        <v>1</v>
      </c>
      <c r="H17" s="93">
        <f>IF(S$11="","",S$11)</f>
        <v>0</v>
      </c>
      <c r="I17" s="93" t="str">
        <f t="shared" si="9"/>
        <v>●</v>
      </c>
      <c r="J17" s="73">
        <f>IF(Q$11="","",Q$11)</f>
        <v>1</v>
      </c>
      <c r="K17" s="94">
        <f>IF(S$13="","",S$13)</f>
        <v>3</v>
      </c>
      <c r="L17" s="93" t="str">
        <f t="shared" si="10"/>
        <v>●</v>
      </c>
      <c r="M17" s="73">
        <f>IF(Q$13="","",Q$13)</f>
        <v>5</v>
      </c>
      <c r="N17" s="94">
        <f>IF(S$15="","",S$15)</f>
        <v>2</v>
      </c>
      <c r="O17" s="93" t="str">
        <f t="shared" si="11"/>
        <v>○</v>
      </c>
      <c r="P17" s="73">
        <f>IF(Q$15="","",Q$15)</f>
        <v>0</v>
      </c>
      <c r="Q17" s="152"/>
      <c r="R17" s="153"/>
      <c r="S17" s="154"/>
      <c r="T17" s="94">
        <f>VLOOKUP($B$16*100+T$6*10+2,$AZ$8:$BB$96,2,FALSE)</f>
        <v>3</v>
      </c>
      <c r="U17" s="93" t="str">
        <f t="shared" si="2"/>
        <v>○</v>
      </c>
      <c r="V17" s="73">
        <f>VLOOKUP($B$16*100+T$6*10+2,$AZ$8:$BB$96,3,FALSE)</f>
        <v>0</v>
      </c>
      <c r="W17" s="94">
        <f>VLOOKUP($B$16*100+W$6*10+2,$AZ$8:$BB$96,2,FALSE)</f>
        <v>12</v>
      </c>
      <c r="X17" s="93" t="str">
        <f t="shared" si="3"/>
        <v>○</v>
      </c>
      <c r="Y17" s="73">
        <f>VLOOKUP($B$16*100+W$6*10+2,$AZ$8:$BB$96,3,FALSE)</f>
        <v>0</v>
      </c>
      <c r="Z17" s="94">
        <f>VLOOKUP($B$16*100+Z$6*10+2,$AZ$8:$BB$96,2,FALSE)</f>
        <v>1</v>
      </c>
      <c r="AA17" s="93" t="str">
        <f t="shared" si="4"/>
        <v>△</v>
      </c>
      <c r="AB17" s="73">
        <f>VLOOKUP($B$16*100+Z$6*10+2,$AZ$8:$BB$96,3,FALSE)</f>
        <v>1</v>
      </c>
      <c r="AC17" s="141" t="str">
        <f>VLOOKUP($B$16*100+AC$6*10+2,$AZ$8:$BB$96,2,FALSE)</f>
        <v/>
      </c>
      <c r="AD17" s="134" t="str">
        <f t="shared" si="5"/>
        <v/>
      </c>
      <c r="AE17" s="140" t="str">
        <f>VLOOKUP($B$16*100+AC$6*10+2,$AZ$8:$BB$96,3,FALSE)</f>
        <v/>
      </c>
      <c r="AF17" s="187"/>
      <c r="AG17" s="187"/>
      <c r="AH17" s="165"/>
      <c r="AI17" s="165"/>
      <c r="AJ17" s="165"/>
      <c r="AK17" s="165"/>
      <c r="AL17" s="165"/>
      <c r="AM17" s="165"/>
      <c r="AN17" s="165"/>
      <c r="AO17" s="165"/>
      <c r="AP17" s="163"/>
      <c r="AQ17" s="72"/>
      <c r="AR17" s="71"/>
      <c r="AS17" s="167"/>
      <c r="AT17" s="160"/>
      <c r="AU17" s="32">
        <v>8</v>
      </c>
      <c r="AV17" s="6" t="s">
        <v>62</v>
      </c>
      <c r="AW17" s="31">
        <v>0</v>
      </c>
      <c r="AX17" s="167"/>
      <c r="AY17" s="160"/>
      <c r="AZ17" s="38">
        <v>162</v>
      </c>
      <c r="BA17" s="38">
        <f t="shared" si="6"/>
        <v>8</v>
      </c>
      <c r="BB17" s="38">
        <f t="shared" si="7"/>
        <v>0</v>
      </c>
      <c r="BD17" s="61"/>
      <c r="BE17" s="60"/>
      <c r="BF17" s="59"/>
      <c r="BG17" s="58"/>
      <c r="BH17" s="57"/>
      <c r="BI17" s="56"/>
      <c r="BJ17" s="55"/>
      <c r="BK17" s="40"/>
      <c r="BL17" s="40"/>
      <c r="BM17" s="40"/>
    </row>
    <row r="18" spans="1:65" ht="13.5" customHeight="1">
      <c r="A18" s="29"/>
      <c r="B18" s="142">
        <v>6</v>
      </c>
      <c r="C18" s="147" t="str">
        <f>IF(ISBLANK(T3),"",HLOOKUP(B18,$E$2:$AE$3,2,FALSE))</f>
        <v>高坂Ｂ</v>
      </c>
      <c r="D18" s="92" t="s">
        <v>14</v>
      </c>
      <c r="E18" s="80">
        <f>IF(V$8="","",V$8)</f>
        <v>0</v>
      </c>
      <c r="F18" s="79" t="str">
        <f t="shared" si="8"/>
        <v>●</v>
      </c>
      <c r="G18" s="78">
        <f>IF(T$8="","",T$8)</f>
        <v>1</v>
      </c>
      <c r="H18" s="79">
        <f>IF(V$10="","",V$10)</f>
        <v>0</v>
      </c>
      <c r="I18" s="79" t="str">
        <f t="shared" si="9"/>
        <v>△</v>
      </c>
      <c r="J18" s="78">
        <f>IF(T$10="","",T$10)</f>
        <v>0</v>
      </c>
      <c r="K18" s="80">
        <f>IF(V$12="","",V$12)</f>
        <v>1</v>
      </c>
      <c r="L18" s="79" t="str">
        <f t="shared" si="10"/>
        <v>●</v>
      </c>
      <c r="M18" s="78">
        <f>IF(T$12="","",T$12)</f>
        <v>4</v>
      </c>
      <c r="N18" s="80">
        <f>IF(V$14="","",V$14)</f>
        <v>0</v>
      </c>
      <c r="O18" s="79" t="str">
        <f t="shared" si="11"/>
        <v>△</v>
      </c>
      <c r="P18" s="78">
        <f>IF(T$14="","",T$14)</f>
        <v>0</v>
      </c>
      <c r="Q18" s="80">
        <f>IF(V$16="","",V$16)</f>
        <v>0</v>
      </c>
      <c r="R18" s="79" t="str">
        <f t="shared" ref="R18:R23" si="12">IF(Q18="","",IF(Q18&gt;S18,"○",IF(Q18=S18,"△","●")))</f>
        <v>●</v>
      </c>
      <c r="S18" s="78">
        <f>IF(T$16="","",T$16)</f>
        <v>2</v>
      </c>
      <c r="T18" s="149"/>
      <c r="U18" s="150"/>
      <c r="V18" s="151"/>
      <c r="W18" s="80">
        <f>VLOOKUP($B$18*100+W$6*10+1,$AZ$8:$BB$96,2,FALSE)</f>
        <v>2</v>
      </c>
      <c r="X18" s="79" t="str">
        <f t="shared" si="3"/>
        <v>△</v>
      </c>
      <c r="Y18" s="78">
        <f>VLOOKUP($B$18*100+W$6*10+1,$AZ$8:$BB$96,3,FALSE)</f>
        <v>2</v>
      </c>
      <c r="Z18" s="80">
        <f>VLOOKUP($B$18*100+Z$6*10+1,$AZ$8:$BB$96,2,FALSE)</f>
        <v>0</v>
      </c>
      <c r="AA18" s="79" t="str">
        <f t="shared" si="4"/>
        <v>△</v>
      </c>
      <c r="AB18" s="78">
        <f>VLOOKUP($B$18*100+Z$6*10+1,$AZ$8:$BB$96,3,FALSE)</f>
        <v>0</v>
      </c>
      <c r="AC18" s="141" t="str">
        <f>VLOOKUP($B$18*100+AC$6*10+1,$AZ$8:$BB$96,2,FALSE)</f>
        <v/>
      </c>
      <c r="AD18" s="134" t="str">
        <f t="shared" si="5"/>
        <v/>
      </c>
      <c r="AE18" s="140" t="str">
        <f>VLOOKUP($B$18*100+AC$6*10+1,$AZ$8:$BB$96,3,FALSE)</f>
        <v/>
      </c>
      <c r="AF18" s="186">
        <f>SUM(AH18:AL19)</f>
        <v>14</v>
      </c>
      <c r="AG18" s="186">
        <f>AH18*3+AI18+AK18*3</f>
        <v>10</v>
      </c>
      <c r="AH18" s="164">
        <f>COUNTIF(E18:AE19,"○")</f>
        <v>2</v>
      </c>
      <c r="AI18" s="164">
        <f>COUNTIF(E18:AE19,"△")</f>
        <v>4</v>
      </c>
      <c r="AJ18" s="164">
        <f>COUNTIF(E18:AE19,"●")</f>
        <v>8</v>
      </c>
      <c r="AK18" s="164">
        <f>COUNTIF(E18:AE19,"◇")</f>
        <v>0</v>
      </c>
      <c r="AL18" s="164">
        <f>COUNTIF(E18:AE19,"◆")</f>
        <v>0</v>
      </c>
      <c r="AM18" s="164">
        <f>SUM(E18:E18,H18:H18,K18:K18,N18:N18,Q18:Q18,T18:T18,W18:W18,Z18:Z18,AC18:AC18,E19:E19,H19:H19,K19:K19,N19:N19,Q19:Q19,T19:T19,W19:W19,Z19:Z19,AC19:AC19)</f>
        <v>12</v>
      </c>
      <c r="AN18" s="164">
        <f>SUM(G18:G18,J18:J18,M18:M18,P18:P18,S18:S18,V18:V18,Y18:Y18,AB18:AB18,AE18:AE18,G19:G19,J19:J19,M19:M19,P19:P19,S19,V19:V19,Y19:Y19,AB19:AB19,AE19:AE19)</f>
        <v>33</v>
      </c>
      <c r="AO18" s="164">
        <f>AM18-AN18</f>
        <v>-21</v>
      </c>
      <c r="AP18" s="162">
        <f>RANK(AR18,$AR$8:$AR$25,0)</f>
        <v>6</v>
      </c>
      <c r="AQ18" s="72">
        <v>6</v>
      </c>
      <c r="AR18" s="71">
        <f>AG18*10000000+AO18*10000+AM18*100</f>
        <v>99791200</v>
      </c>
      <c r="AS18" s="166"/>
      <c r="AT18" s="161"/>
      <c r="AU18" s="34">
        <v>10</v>
      </c>
      <c r="AV18" s="24" t="s">
        <v>0</v>
      </c>
      <c r="AW18" s="33">
        <v>0</v>
      </c>
      <c r="AX18" s="166">
        <v>7</v>
      </c>
      <c r="AY18" s="161" t="str">
        <f>IF(ISBLANK(AX18),"",HLOOKUP(AX18,$E$2:$AE$3,2,FALSE))</f>
        <v>大楠
エース</v>
      </c>
      <c r="AZ18" s="38">
        <v>171</v>
      </c>
      <c r="BA18" s="38">
        <f t="shared" si="6"/>
        <v>10</v>
      </c>
      <c r="BB18" s="38">
        <f t="shared" si="7"/>
        <v>0</v>
      </c>
      <c r="BD18" s="61">
        <v>2</v>
      </c>
      <c r="BE18" s="60" t="str">
        <f>HLOOKUP(BD18,$E$2:$AE$3,2,FALSE)</f>
        <v>たかとり</v>
      </c>
      <c r="BF18" s="59"/>
      <c r="BG18" s="58" t="s">
        <v>64</v>
      </c>
      <c r="BH18" s="57"/>
      <c r="BI18" s="56">
        <v>5</v>
      </c>
      <c r="BJ18" s="55" t="str">
        <f>HLOOKUP(BI18,$E$2:$AE$3,2,FALSE)</f>
        <v>ＩＯ</v>
      </c>
      <c r="BK18" s="40">
        <v>205</v>
      </c>
      <c r="BL18" s="40" t="str">
        <f>IF(BF18&lt;&gt;"",BF18,"")</f>
        <v/>
      </c>
      <c r="BM18" s="40" t="str">
        <f>IF(BH18&lt;&gt;"",BH18,"")</f>
        <v/>
      </c>
    </row>
    <row r="19" spans="1:65" ht="13.5" customHeight="1">
      <c r="A19" s="29"/>
      <c r="B19" s="142"/>
      <c r="C19" s="148"/>
      <c r="D19" s="91" t="s">
        <v>12</v>
      </c>
      <c r="E19" s="94">
        <f>IF(V$9="","",V$9)</f>
        <v>0</v>
      </c>
      <c r="F19" s="93" t="str">
        <f t="shared" si="8"/>
        <v>●</v>
      </c>
      <c r="G19" s="73">
        <f>IF(T$9="","",T$9)</f>
        <v>8</v>
      </c>
      <c r="H19" s="93">
        <f>IF(V$11="","",V$11)</f>
        <v>0</v>
      </c>
      <c r="I19" s="93" t="str">
        <f t="shared" si="9"/>
        <v>●</v>
      </c>
      <c r="J19" s="73">
        <f>IF(T$11="","",T$11)</f>
        <v>2</v>
      </c>
      <c r="K19" s="94">
        <f>IF(V$13="","",V$13)</f>
        <v>1</v>
      </c>
      <c r="L19" s="93" t="str">
        <f t="shared" si="10"/>
        <v>●</v>
      </c>
      <c r="M19" s="73">
        <f>IF(T$13="","",T$13)</f>
        <v>7</v>
      </c>
      <c r="N19" s="94">
        <f>IF(V$15="","",V$15)</f>
        <v>1</v>
      </c>
      <c r="O19" s="93" t="str">
        <f t="shared" si="11"/>
        <v>○</v>
      </c>
      <c r="P19" s="73">
        <f>IF(T$15="","",T$15)</f>
        <v>0</v>
      </c>
      <c r="Q19" s="94">
        <f>IF(V$17="","",V$17)</f>
        <v>0</v>
      </c>
      <c r="R19" s="93" t="str">
        <f t="shared" si="12"/>
        <v>●</v>
      </c>
      <c r="S19" s="73">
        <f>IF(T$17="","",T$17)</f>
        <v>3</v>
      </c>
      <c r="T19" s="152"/>
      <c r="U19" s="153"/>
      <c r="V19" s="154"/>
      <c r="W19" s="94">
        <f>VLOOKUP($B$18*100+W$6*10+2,$AZ$8:$BB$96,2,FALSE)</f>
        <v>6</v>
      </c>
      <c r="X19" s="93" t="str">
        <f t="shared" si="3"/>
        <v>○</v>
      </c>
      <c r="Y19" s="73">
        <f>VLOOKUP($B$18*100+W$6*10+2,$AZ$8:$BB$96,3,FALSE)</f>
        <v>0</v>
      </c>
      <c r="Z19" s="94">
        <f>VLOOKUP($B$18*100+Z$6*10+2,$AZ$8:$BB$96,2,FALSE)</f>
        <v>1</v>
      </c>
      <c r="AA19" s="93" t="str">
        <f t="shared" si="4"/>
        <v>●</v>
      </c>
      <c r="AB19" s="73">
        <f>VLOOKUP($B$18*100+Z$6*10+2,$AZ$8:$BB$96,3,FALSE)</f>
        <v>4</v>
      </c>
      <c r="AC19" s="141" t="str">
        <f>VLOOKUP($B$18*100+AC$6*10+2,$AZ$8:$BB$96,2,FALSE)</f>
        <v/>
      </c>
      <c r="AD19" s="134" t="str">
        <f t="shared" si="5"/>
        <v/>
      </c>
      <c r="AE19" s="140" t="str">
        <f>VLOOKUP($B$18*100+AC$6*10+2,$AZ$8:$BB$96,3,FALSE)</f>
        <v/>
      </c>
      <c r="AF19" s="187"/>
      <c r="AG19" s="187"/>
      <c r="AH19" s="165"/>
      <c r="AI19" s="165"/>
      <c r="AJ19" s="165"/>
      <c r="AK19" s="165"/>
      <c r="AL19" s="165"/>
      <c r="AM19" s="165"/>
      <c r="AN19" s="165"/>
      <c r="AO19" s="165"/>
      <c r="AP19" s="163"/>
      <c r="AQ19" s="72"/>
      <c r="AR19" s="71"/>
      <c r="AS19" s="167"/>
      <c r="AT19" s="160"/>
      <c r="AU19" s="32">
        <v>9</v>
      </c>
      <c r="AV19" s="6" t="s">
        <v>15</v>
      </c>
      <c r="AW19" s="31">
        <v>0</v>
      </c>
      <c r="AX19" s="167"/>
      <c r="AY19" s="160"/>
      <c r="AZ19" s="38">
        <v>172</v>
      </c>
      <c r="BA19" s="38">
        <f t="shared" si="6"/>
        <v>9</v>
      </c>
      <c r="BB19" s="38">
        <f t="shared" si="7"/>
        <v>0</v>
      </c>
      <c r="BD19" s="61"/>
      <c r="BE19" s="60"/>
      <c r="BF19" s="59"/>
      <c r="BG19" s="58"/>
      <c r="BH19" s="57"/>
      <c r="BI19" s="56"/>
      <c r="BJ19" s="55"/>
      <c r="BK19" s="40"/>
      <c r="BL19" s="40"/>
      <c r="BM19" s="40"/>
    </row>
    <row r="20" spans="1:65" ht="13.5" customHeight="1">
      <c r="A20" s="29"/>
      <c r="B20" s="142">
        <v>7</v>
      </c>
      <c r="C20" s="147" t="str">
        <f>IF(ISBLANK(W3),"",HLOOKUP(B20,$E$2:$AE$3,2,FALSE))</f>
        <v>大楠
エース</v>
      </c>
      <c r="D20" s="92" t="s">
        <v>14</v>
      </c>
      <c r="E20" s="80">
        <f>IF(Y$8="","",Y$8)</f>
        <v>0</v>
      </c>
      <c r="F20" s="79" t="str">
        <f t="shared" si="8"/>
        <v>●</v>
      </c>
      <c r="G20" s="78">
        <f>IF(W$8="","",W$8)</f>
        <v>10</v>
      </c>
      <c r="H20" s="79">
        <f>IF(Y$10="","",Y$10)</f>
        <v>1</v>
      </c>
      <c r="I20" s="79" t="str">
        <f t="shared" si="9"/>
        <v>●</v>
      </c>
      <c r="J20" s="78">
        <f>IF(W$10="","",W$10)</f>
        <v>3</v>
      </c>
      <c r="K20" s="80">
        <f>IF(Y$12="","",Y$12)</f>
        <v>0</v>
      </c>
      <c r="L20" s="79" t="str">
        <f t="shared" si="10"/>
        <v>●</v>
      </c>
      <c r="M20" s="78">
        <f>IF(W$12="","",W$12)</f>
        <v>12</v>
      </c>
      <c r="N20" s="80">
        <f>IF(Y$14="","",Y$14)</f>
        <v>1</v>
      </c>
      <c r="O20" s="79" t="str">
        <f t="shared" si="11"/>
        <v>●</v>
      </c>
      <c r="P20" s="78">
        <f>IF(W$14="","",W$14)</f>
        <v>2</v>
      </c>
      <c r="Q20" s="80">
        <f>IF(Y$16="","",Y$16)</f>
        <v>1</v>
      </c>
      <c r="R20" s="79" t="str">
        <f t="shared" si="12"/>
        <v>●</v>
      </c>
      <c r="S20" s="78">
        <f>IF(W$16="","",W$16)</f>
        <v>7</v>
      </c>
      <c r="T20" s="80">
        <f>IF(Y$18="","",Y$18)</f>
        <v>2</v>
      </c>
      <c r="U20" s="79" t="str">
        <f>IF(T20="","",IF(T20&gt;V20,"○",IF(T20=V20,"△","●")))</f>
        <v>△</v>
      </c>
      <c r="V20" s="78">
        <f>IF(W$18="","",W$18)</f>
        <v>2</v>
      </c>
      <c r="W20" s="149"/>
      <c r="X20" s="150"/>
      <c r="Y20" s="151"/>
      <c r="Z20" s="80">
        <f>VLOOKUP($B$20*100+Z$6*10+1,$AZ$8:$BB$96,2,FALSE)</f>
        <v>0</v>
      </c>
      <c r="AA20" s="79" t="str">
        <f t="shared" si="4"/>
        <v>●</v>
      </c>
      <c r="AB20" s="78">
        <f>VLOOKUP($B$20*100+Z$6*10+1,$AZ$8:$BB$96,3,FALSE)</f>
        <v>2</v>
      </c>
      <c r="AC20" s="141"/>
      <c r="AD20" s="134"/>
      <c r="AE20" s="140"/>
      <c r="AF20" s="186">
        <f>SUM(AH20:AL21)</f>
        <v>14</v>
      </c>
      <c r="AG20" s="186">
        <f>AH20*3+AI20+AK20*3</f>
        <v>1</v>
      </c>
      <c r="AH20" s="164">
        <f>COUNTIF(E20:AE21,"○")</f>
        <v>0</v>
      </c>
      <c r="AI20" s="164">
        <f>COUNTIF(E20:AE21,"△")</f>
        <v>1</v>
      </c>
      <c r="AJ20" s="164">
        <f>COUNTIF(E20:AE21,"●")</f>
        <v>13</v>
      </c>
      <c r="AK20" s="164">
        <f>COUNTIF(E20:AE21,"◇")</f>
        <v>0</v>
      </c>
      <c r="AL20" s="164">
        <f>COUNTIF(E20:AE21,"◆")</f>
        <v>0</v>
      </c>
      <c r="AM20" s="164">
        <f>SUM(E20:E20,H20:H20,K20:K20,N20:N20,Q20:Q20,T20:T20,W20:W20,Z20:Z20,AC20:AC20,E21:E21,H21:H21,K21:K21,N21:N21,Q21:Q21,T21:T21,W21:W21,Z21:Z21,AC21:AC21)</f>
        <v>8</v>
      </c>
      <c r="AN20" s="164">
        <f>SUM(G20:G20,J20:J20,M20:M20,P20:P20,S20:S20,V20:V20,Y20:Y20,AB20:AB20,AE20:AE20,G21:G21,J21:J21,M21:M21,P21:P21,S21,V21:V21,Y21:Y21,AB21:AB21,AE21:AE21)</f>
        <v>91</v>
      </c>
      <c r="AO20" s="164">
        <f>AM20-AN20</f>
        <v>-83</v>
      </c>
      <c r="AP20" s="162">
        <f>RANK(AR20,$AR$8:$AR$25,0)</f>
        <v>8</v>
      </c>
      <c r="AQ20" s="72">
        <v>7</v>
      </c>
      <c r="AR20" s="71">
        <f>AG20*10000000+AO20*10000+AM20*100</f>
        <v>9170800</v>
      </c>
      <c r="AS20" s="166"/>
      <c r="AT20" s="161"/>
      <c r="AU20" s="34">
        <v>3</v>
      </c>
      <c r="AV20" s="24" t="s">
        <v>13</v>
      </c>
      <c r="AW20" s="33">
        <v>1</v>
      </c>
      <c r="AX20" s="166">
        <v>8</v>
      </c>
      <c r="AY20" s="161" t="str">
        <f>IF(ISBLANK(AX20),"",HLOOKUP(AX20,$E$2:$AE$3,2,FALSE))</f>
        <v>ＴＡＤＯ
のぞみ</v>
      </c>
      <c r="AZ20" s="38">
        <v>181</v>
      </c>
      <c r="BA20" s="38">
        <f t="shared" si="6"/>
        <v>3</v>
      </c>
      <c r="BB20" s="38">
        <f t="shared" si="7"/>
        <v>1</v>
      </c>
      <c r="BD20" s="61">
        <v>2</v>
      </c>
      <c r="BE20" s="60" t="str">
        <f>HLOOKUP(BD20,$E$2:$AE$3,2,FALSE)</f>
        <v>たかとり</v>
      </c>
      <c r="BF20" s="59"/>
      <c r="BG20" s="58" t="s">
        <v>13</v>
      </c>
      <c r="BH20" s="57"/>
      <c r="BI20" s="56">
        <v>7</v>
      </c>
      <c r="BJ20" s="55" t="str">
        <f>HLOOKUP(BI20,$E$2:$AE$3,2,FALSE)</f>
        <v>大楠
エース</v>
      </c>
      <c r="BK20" s="40">
        <v>207</v>
      </c>
      <c r="BL20" s="40" t="str">
        <f>IF(BF20&lt;&gt;"",BF20,"")</f>
        <v/>
      </c>
      <c r="BM20" s="40" t="str">
        <f>IF(BH20&lt;&gt;"",BH20,"")</f>
        <v/>
      </c>
    </row>
    <row r="21" spans="1:65" ht="13.5" customHeight="1">
      <c r="A21" s="29"/>
      <c r="B21" s="142"/>
      <c r="C21" s="148"/>
      <c r="D21" s="91" t="s">
        <v>12</v>
      </c>
      <c r="E21" s="94">
        <f>IF(Y$9="","",Y$9)</f>
        <v>0</v>
      </c>
      <c r="F21" s="93" t="str">
        <f t="shared" si="8"/>
        <v>●</v>
      </c>
      <c r="G21" s="73">
        <f>IF(W$9="","",W$9)</f>
        <v>9</v>
      </c>
      <c r="H21" s="93">
        <f>IF(Y$11="","",Y$11)</f>
        <v>1</v>
      </c>
      <c r="I21" s="93" t="str">
        <f t="shared" si="9"/>
        <v>●</v>
      </c>
      <c r="J21" s="73">
        <f>IF(W$11="","",W$11)</f>
        <v>15</v>
      </c>
      <c r="K21" s="94">
        <f>IF(Y$13="","",Y$13)</f>
        <v>0</v>
      </c>
      <c r="L21" s="93" t="str">
        <f t="shared" si="10"/>
        <v>●</v>
      </c>
      <c r="M21" s="73">
        <f>IF(W$13="","",W$13)</f>
        <v>7</v>
      </c>
      <c r="N21" s="94">
        <f>IF(Y$15="","",Y$15)</f>
        <v>1</v>
      </c>
      <c r="O21" s="93" t="str">
        <f t="shared" si="11"/>
        <v>●</v>
      </c>
      <c r="P21" s="73">
        <f>IF(W$15="","",W$15)</f>
        <v>2</v>
      </c>
      <c r="Q21" s="94">
        <f>IF(Y$17="","",Y$17)</f>
        <v>0</v>
      </c>
      <c r="R21" s="93" t="str">
        <f t="shared" si="12"/>
        <v>●</v>
      </c>
      <c r="S21" s="73">
        <f>IF(W$17="","",W$17)</f>
        <v>12</v>
      </c>
      <c r="T21" s="94">
        <f>IF(Y$19="","",Y$19)</f>
        <v>0</v>
      </c>
      <c r="U21" s="93" t="str">
        <f>IF(T21="","",IF(T21&gt;V21,"○",IF(T21=V21,"△","●")))</f>
        <v>●</v>
      </c>
      <c r="V21" s="73">
        <f>IF(W$19="","",W$19)</f>
        <v>6</v>
      </c>
      <c r="W21" s="152"/>
      <c r="X21" s="153"/>
      <c r="Y21" s="154"/>
      <c r="Z21" s="94">
        <f>VLOOKUP($B$20*100+Z$6*10+2,$AZ$8:$BB$96,2,FALSE)</f>
        <v>1</v>
      </c>
      <c r="AA21" s="93" t="str">
        <f t="shared" si="4"/>
        <v>●</v>
      </c>
      <c r="AB21" s="73">
        <f>VLOOKUP($B$20*100+Z$6*10+2,$AZ$8:$BB$96,3,FALSE)</f>
        <v>2</v>
      </c>
      <c r="AC21" s="141"/>
      <c r="AD21" s="134"/>
      <c r="AE21" s="140"/>
      <c r="AF21" s="187"/>
      <c r="AG21" s="187"/>
      <c r="AH21" s="165"/>
      <c r="AI21" s="165"/>
      <c r="AJ21" s="165"/>
      <c r="AK21" s="165"/>
      <c r="AL21" s="165"/>
      <c r="AM21" s="165"/>
      <c r="AN21" s="165"/>
      <c r="AO21" s="165"/>
      <c r="AP21" s="163"/>
      <c r="AQ21" s="72"/>
      <c r="AR21" s="71"/>
      <c r="AS21" s="167"/>
      <c r="AT21" s="160"/>
      <c r="AU21" s="32">
        <v>3</v>
      </c>
      <c r="AV21" s="6" t="s">
        <v>15</v>
      </c>
      <c r="AW21" s="31">
        <v>0</v>
      </c>
      <c r="AX21" s="167"/>
      <c r="AY21" s="160"/>
      <c r="AZ21" s="38">
        <v>182</v>
      </c>
      <c r="BA21" s="38">
        <f t="shared" si="6"/>
        <v>3</v>
      </c>
      <c r="BB21" s="38">
        <f t="shared" si="7"/>
        <v>0</v>
      </c>
      <c r="BD21" s="61"/>
      <c r="BE21" s="60"/>
      <c r="BF21" s="59"/>
      <c r="BG21" s="58"/>
      <c r="BH21" s="57"/>
      <c r="BI21" s="56"/>
      <c r="BJ21" s="55"/>
      <c r="BK21" s="40"/>
      <c r="BL21" s="40"/>
      <c r="BM21" s="40"/>
    </row>
    <row r="22" spans="1:65" ht="13.5" customHeight="1">
      <c r="A22" s="29"/>
      <c r="B22" s="142">
        <v>8</v>
      </c>
      <c r="C22" s="147" t="str">
        <f>IF(ISBLANK(Z3),"",HLOOKUP(B22,$E$2:$AE$3,2,FALSE))</f>
        <v>ＴＡＤＯ
のぞみ</v>
      </c>
      <c r="D22" s="92" t="s">
        <v>14</v>
      </c>
      <c r="E22" s="80">
        <f>IF(AB$8="","",AB$8)</f>
        <v>1</v>
      </c>
      <c r="F22" s="79" t="str">
        <f t="shared" si="8"/>
        <v>●</v>
      </c>
      <c r="G22" s="78">
        <f>IF(Z$8="","",Z$8)</f>
        <v>3</v>
      </c>
      <c r="H22" s="79">
        <f>IF(AB$10="","",AB$10)</f>
        <v>1</v>
      </c>
      <c r="I22" s="79" t="str">
        <f t="shared" si="9"/>
        <v>○</v>
      </c>
      <c r="J22" s="78">
        <f>IF(Z$10="","",Z$10)</f>
        <v>0</v>
      </c>
      <c r="K22" s="79">
        <f>IF(AB$12="","",AB$12)</f>
        <v>1</v>
      </c>
      <c r="L22" s="79" t="str">
        <f t="shared" si="10"/>
        <v>●</v>
      </c>
      <c r="M22" s="78">
        <f>IF(Z$12="","",Z$12)</f>
        <v>2</v>
      </c>
      <c r="N22" s="80">
        <f>IF(AB$14="","",AB$14)</f>
        <v>2</v>
      </c>
      <c r="O22" s="79" t="str">
        <f t="shared" si="11"/>
        <v>○</v>
      </c>
      <c r="P22" s="78">
        <f>IF(Z$14="","",Z$14)</f>
        <v>0</v>
      </c>
      <c r="Q22" s="80">
        <f>IF(AB$16="","",AB$16)</f>
        <v>1</v>
      </c>
      <c r="R22" s="79" t="str">
        <f t="shared" si="12"/>
        <v>○</v>
      </c>
      <c r="S22" s="78">
        <f>IF(Z$16="","",Z$16)</f>
        <v>0</v>
      </c>
      <c r="T22" s="80">
        <f>IF(AB$18="","",AB$18)</f>
        <v>0</v>
      </c>
      <c r="U22" s="79" t="str">
        <f>IF(T22="","",IF(T22&gt;V22,"○",IF(T22=V22,"△","●")))</f>
        <v>△</v>
      </c>
      <c r="V22" s="78">
        <f>IF(Z$18="","",Z$18)</f>
        <v>0</v>
      </c>
      <c r="W22" s="83">
        <f>IF(AB$20="","",AB$20)</f>
        <v>2</v>
      </c>
      <c r="X22" s="82" t="str">
        <f>IF(W22="","",IF(W22&gt;Y22,"○",IF(W22=Y22,"△","●")))</f>
        <v>○</v>
      </c>
      <c r="Y22" s="81">
        <f>IF(Z$20="","",Z$20)</f>
        <v>0</v>
      </c>
      <c r="Z22" s="149"/>
      <c r="AA22" s="150"/>
      <c r="AB22" s="151"/>
      <c r="AC22" s="141"/>
      <c r="AD22" s="134"/>
      <c r="AE22" s="140"/>
      <c r="AF22" s="186">
        <f>SUM(AH22:AL23)</f>
        <v>14</v>
      </c>
      <c r="AG22" s="186">
        <f>AH22*3+AI22+AK22*3</f>
        <v>23</v>
      </c>
      <c r="AH22" s="164">
        <f>COUNTIF(E22:AE23,"○")</f>
        <v>7</v>
      </c>
      <c r="AI22" s="164">
        <f>COUNTIF(E22:AE23,"△")</f>
        <v>2</v>
      </c>
      <c r="AJ22" s="164">
        <f>COUNTIF(E22:AE23,"●")</f>
        <v>5</v>
      </c>
      <c r="AK22" s="164">
        <f>COUNTIF(E22:AE23,"◇")</f>
        <v>0</v>
      </c>
      <c r="AL22" s="164">
        <f>COUNTIF(E22:AE23,"◆")</f>
        <v>0</v>
      </c>
      <c r="AM22" s="164">
        <f>SUM(E22:E22,H22:H22,K22:K22,N22:N22,Q22:Q22,T22:T22,W22:W22,Z22:Z22,AC22:AC22,E23:E23,H23:H23,K23:K23,N23:N23,Q23:Q23,T23:T23,W23:W23,Z23:Z23,AC23:AC23)</f>
        <v>23</v>
      </c>
      <c r="AN22" s="164">
        <f>SUM(G22:G22,J22:J22,M22:M22,P22:P22,S22:S22,V22:V22,Y22:Y22,AB22:AB22,AE22:AE22,G23:G23,J23:J23,M23:M23,P23:P23,S23,V23:V23,Y23:Y23,AB23:AB23,AE23:AE23)</f>
        <v>15</v>
      </c>
      <c r="AO22" s="164">
        <f>AM22-AN22</f>
        <v>8</v>
      </c>
      <c r="AP22" s="162">
        <f>RANK(AR22,$AR$8:$AR$25,0)</f>
        <v>4</v>
      </c>
      <c r="AQ22" s="72">
        <v>8</v>
      </c>
      <c r="AR22" s="71">
        <f>AG22*10000000+AO22*10000+AM22*100</f>
        <v>230082300</v>
      </c>
      <c r="AS22" s="166"/>
      <c r="AT22" s="161"/>
      <c r="AU22" s="24"/>
      <c r="AV22" s="24"/>
      <c r="AW22" s="133"/>
      <c r="AX22" s="166"/>
      <c r="AY22" s="161" t="str">
        <f>IF(ISBLANK(AX22),"",HLOOKUP(AX22,$E$2:$AE$3,2,FALSE))</f>
        <v/>
      </c>
      <c r="AZ22" s="38">
        <v>191</v>
      </c>
      <c r="BA22" s="38" t="str">
        <f t="shared" si="6"/>
        <v/>
      </c>
      <c r="BB22" s="38" t="str">
        <f t="shared" si="7"/>
        <v/>
      </c>
      <c r="BD22" s="61"/>
      <c r="BE22" s="60"/>
      <c r="BF22" s="59"/>
      <c r="BG22" s="58"/>
      <c r="BH22" s="57"/>
      <c r="BI22" s="56"/>
      <c r="BJ22" s="55"/>
      <c r="BK22" s="40"/>
      <c r="BL22" s="40"/>
      <c r="BM22" s="40"/>
    </row>
    <row r="23" spans="1:65" ht="13.5" customHeight="1">
      <c r="A23" s="29"/>
      <c r="B23" s="142"/>
      <c r="C23" s="148"/>
      <c r="D23" s="91" t="s">
        <v>12</v>
      </c>
      <c r="E23" s="90">
        <f>IF(AB$9="","",AB$9)</f>
        <v>0</v>
      </c>
      <c r="F23" s="86" t="str">
        <f t="shared" si="8"/>
        <v>●</v>
      </c>
      <c r="G23" s="85">
        <f>IF(Z$9="","",Z$9)</f>
        <v>3</v>
      </c>
      <c r="H23" s="86">
        <f>IF(AB$11="","",AB$11)</f>
        <v>0</v>
      </c>
      <c r="I23" s="86" t="str">
        <f t="shared" si="9"/>
        <v>●</v>
      </c>
      <c r="J23" s="85">
        <f>IF(Z$11="","",Z$11)</f>
        <v>2</v>
      </c>
      <c r="K23" s="86">
        <f>IF(AB$13="","",AB$13)</f>
        <v>1</v>
      </c>
      <c r="L23" s="86" t="str">
        <f t="shared" si="10"/>
        <v>●</v>
      </c>
      <c r="M23" s="85">
        <f>IF(Z$13="","",Z$13)</f>
        <v>2</v>
      </c>
      <c r="N23" s="90">
        <f>IF(AB$15="","",AB$15)</f>
        <v>7</v>
      </c>
      <c r="O23" s="86" t="str">
        <f t="shared" si="11"/>
        <v>○</v>
      </c>
      <c r="P23" s="85">
        <f>IF(Z$15="","",Z$15)</f>
        <v>0</v>
      </c>
      <c r="Q23" s="90">
        <f>IF(AB$17="","",AB$17)</f>
        <v>1</v>
      </c>
      <c r="R23" s="86" t="str">
        <f t="shared" si="12"/>
        <v>△</v>
      </c>
      <c r="S23" s="85">
        <f>IF(Z$17="","",Z$17)</f>
        <v>1</v>
      </c>
      <c r="T23" s="90">
        <f>IF(AB$19="","",AB$19)</f>
        <v>4</v>
      </c>
      <c r="U23" s="86" t="str">
        <f>IF(T23="","",IF(T23&gt;V23,"○",IF(T23=V23,"△","●")))</f>
        <v>○</v>
      </c>
      <c r="V23" s="85">
        <f>IF(Z$19="","",Z$19)</f>
        <v>1</v>
      </c>
      <c r="W23" s="89">
        <f>IF(AB$21="","",AB$21)</f>
        <v>2</v>
      </c>
      <c r="X23" s="88" t="str">
        <f>IF(W23="","",IF(W23&gt;Y23,"○",IF(W23=Y23,"△","●")))</f>
        <v>○</v>
      </c>
      <c r="Y23" s="87">
        <f>IF(Z$21="","",Z$21)</f>
        <v>1</v>
      </c>
      <c r="Z23" s="152"/>
      <c r="AA23" s="153"/>
      <c r="AB23" s="154"/>
      <c r="AC23" s="141"/>
      <c r="AD23" s="134"/>
      <c r="AE23" s="140"/>
      <c r="AF23" s="187"/>
      <c r="AG23" s="187"/>
      <c r="AH23" s="165"/>
      <c r="AI23" s="165"/>
      <c r="AJ23" s="165"/>
      <c r="AK23" s="165"/>
      <c r="AL23" s="165"/>
      <c r="AM23" s="165"/>
      <c r="AN23" s="165"/>
      <c r="AO23" s="165"/>
      <c r="AP23" s="163"/>
      <c r="AQ23" s="72"/>
      <c r="AR23" s="71"/>
      <c r="AS23" s="189"/>
      <c r="AT23" s="188"/>
      <c r="AU23" s="22"/>
      <c r="AV23" s="22"/>
      <c r="AW23" s="129"/>
      <c r="AX23" s="189"/>
      <c r="AY23" s="188"/>
      <c r="AZ23" s="38">
        <v>192</v>
      </c>
      <c r="BA23" s="38" t="str">
        <f t="shared" si="6"/>
        <v/>
      </c>
      <c r="BB23" s="38" t="str">
        <f t="shared" si="7"/>
        <v/>
      </c>
      <c r="BD23" s="61"/>
      <c r="BE23" s="60"/>
      <c r="BF23" s="59"/>
      <c r="BG23" s="58"/>
      <c r="BH23" s="57"/>
      <c r="BI23" s="56"/>
      <c r="BJ23" s="55"/>
      <c r="BK23" s="40"/>
      <c r="BL23" s="40"/>
      <c r="BM23" s="40"/>
    </row>
    <row r="24" spans="1:65" ht="13.5" customHeight="1">
      <c r="A24" s="29"/>
      <c r="B24" s="204">
        <v>9</v>
      </c>
      <c r="C24" s="208"/>
      <c r="D24" s="139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8"/>
      <c r="X24" s="137"/>
      <c r="Y24" s="137"/>
      <c r="Z24" s="136"/>
      <c r="AA24" s="136"/>
      <c r="AB24" s="136"/>
      <c r="AC24" s="207"/>
      <c r="AD24" s="207"/>
      <c r="AE24" s="207"/>
      <c r="AF24" s="205"/>
      <c r="AG24" s="205"/>
      <c r="AH24" s="209"/>
      <c r="AI24" s="209"/>
      <c r="AJ24" s="209"/>
      <c r="AK24" s="209"/>
      <c r="AL24" s="209"/>
      <c r="AM24" s="209"/>
      <c r="AN24" s="209"/>
      <c r="AO24" s="209"/>
      <c r="AP24" s="211"/>
      <c r="AQ24" s="72">
        <v>9</v>
      </c>
      <c r="AR24" s="71">
        <f>AG24*10000000+AO24*10000+AM24*100</f>
        <v>0</v>
      </c>
      <c r="AS24" s="168">
        <v>2</v>
      </c>
      <c r="AT24" s="159" t="str">
        <f>IF(ISBLANK(AS24),"",HLOOKUP(AS24,$E$2:$AE$3,2,FALSE))</f>
        <v>たかとり</v>
      </c>
      <c r="AU24" s="23">
        <v>3</v>
      </c>
      <c r="AV24" s="29" t="s">
        <v>0</v>
      </c>
      <c r="AW24" s="10">
        <v>2</v>
      </c>
      <c r="AX24" s="168">
        <v>3</v>
      </c>
      <c r="AY24" s="159" t="str">
        <f>IF(ISBLANK(AX24),"",HLOOKUP(AX24,$E$2:$AE$3,2,FALSE))</f>
        <v>大津</v>
      </c>
      <c r="AZ24" s="38">
        <v>231</v>
      </c>
      <c r="BA24" s="38">
        <f t="shared" si="6"/>
        <v>3</v>
      </c>
      <c r="BB24" s="38">
        <f t="shared" si="7"/>
        <v>2</v>
      </c>
      <c r="BD24" s="61"/>
      <c r="BE24" s="60"/>
      <c r="BF24" s="59"/>
      <c r="BG24" s="58"/>
      <c r="BH24" s="57"/>
      <c r="BI24" s="56"/>
      <c r="BJ24" s="55"/>
      <c r="BK24" s="40"/>
      <c r="BL24" s="40"/>
      <c r="BM24" s="40"/>
    </row>
    <row r="25" spans="1:65" ht="13.5" customHeight="1">
      <c r="A25" s="29"/>
      <c r="B25" s="204"/>
      <c r="C25" s="202"/>
      <c r="D25" s="13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134"/>
      <c r="AC25" s="207"/>
      <c r="AD25" s="207"/>
      <c r="AE25" s="207"/>
      <c r="AF25" s="206"/>
      <c r="AG25" s="206"/>
      <c r="AH25" s="210"/>
      <c r="AI25" s="210"/>
      <c r="AJ25" s="210"/>
      <c r="AK25" s="210"/>
      <c r="AL25" s="210"/>
      <c r="AM25" s="210"/>
      <c r="AN25" s="210"/>
      <c r="AO25" s="210"/>
      <c r="AP25" s="212"/>
      <c r="AQ25" s="72"/>
      <c r="AR25" s="71"/>
      <c r="AS25" s="167"/>
      <c r="AT25" s="160"/>
      <c r="AU25" s="70">
        <v>3</v>
      </c>
      <c r="AV25" s="6" t="s">
        <v>0</v>
      </c>
      <c r="AW25" s="69">
        <v>1</v>
      </c>
      <c r="AX25" s="167"/>
      <c r="AY25" s="160"/>
      <c r="AZ25" s="4">
        <v>232</v>
      </c>
      <c r="BA25" s="4">
        <f t="shared" si="6"/>
        <v>3</v>
      </c>
      <c r="BB25" s="4">
        <f t="shared" si="7"/>
        <v>1</v>
      </c>
      <c r="BD25" s="61">
        <v>3</v>
      </c>
      <c r="BE25" s="60" t="str">
        <f>HLOOKUP(BD25,$E$2:$AE$3,2,FALSE)</f>
        <v>大津</v>
      </c>
      <c r="BF25" s="59"/>
      <c r="BG25" s="58" t="s">
        <v>0</v>
      </c>
      <c r="BH25" s="57"/>
      <c r="BI25" s="56">
        <v>5</v>
      </c>
      <c r="BJ25" s="55" t="str">
        <f>HLOOKUP(BI25,$E$2:$AE$3,2,FALSE)</f>
        <v>ＩＯ</v>
      </c>
      <c r="BK25" s="40">
        <v>305</v>
      </c>
      <c r="BL25" s="40" t="str">
        <f>IF(BF25&lt;&gt;"",BF25,"")</f>
        <v/>
      </c>
      <c r="BM25" s="40" t="str">
        <f>IF(BH25&lt;&gt;"",BH25,"")</f>
        <v/>
      </c>
    </row>
    <row r="26" spans="1:65" ht="13.5" customHeight="1">
      <c r="A26" s="9"/>
      <c r="B26" s="8"/>
      <c r="C26" s="62"/>
      <c r="D26" s="62"/>
      <c r="E26" s="62"/>
      <c r="F26" s="62"/>
      <c r="G26" s="6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65" t="s">
        <v>10</v>
      </c>
      <c r="U26" s="65"/>
      <c r="V26" s="65"/>
      <c r="W26" s="65"/>
      <c r="X26" s="65"/>
      <c r="Y26" s="65"/>
      <c r="Z26" s="65"/>
      <c r="AA26" s="65"/>
      <c r="AB26" s="64"/>
      <c r="AC26" s="63"/>
      <c r="AD26" s="63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166"/>
      <c r="AT26" s="161"/>
      <c r="AU26" s="23">
        <v>4</v>
      </c>
      <c r="AV26" s="24" t="s">
        <v>0</v>
      </c>
      <c r="AW26" s="33">
        <v>1</v>
      </c>
      <c r="AX26" s="166">
        <v>4</v>
      </c>
      <c r="AY26" s="161" t="str">
        <f>IF(ISBLANK(AX26),"",HLOOKUP(AX26,$E$2:$AE$3,2,FALSE))</f>
        <v>三春レッド
タイガー</v>
      </c>
      <c r="AZ26" s="38">
        <v>241</v>
      </c>
      <c r="BA26" s="38">
        <f t="shared" si="6"/>
        <v>4</v>
      </c>
      <c r="BB26" s="38">
        <f t="shared" si="7"/>
        <v>1</v>
      </c>
      <c r="BD26" s="61">
        <v>3</v>
      </c>
      <c r="BE26" s="60" t="str">
        <f>HLOOKUP(BD26,$E$2:$AE$3,2,FALSE)</f>
        <v>大津</v>
      </c>
      <c r="BF26" s="59"/>
      <c r="BG26" s="58" t="s">
        <v>0</v>
      </c>
      <c r="BH26" s="57"/>
      <c r="BI26" s="56">
        <v>7</v>
      </c>
      <c r="BJ26" s="55" t="str">
        <f>HLOOKUP(BI26,$E$2:$AE$3,2,FALSE)</f>
        <v>大楠
エース</v>
      </c>
      <c r="BK26" s="40">
        <v>307</v>
      </c>
      <c r="BL26" s="40" t="str">
        <f>IF(BF26&lt;&gt;"",BF26,"")</f>
        <v/>
      </c>
      <c r="BM26" s="40" t="str">
        <f>IF(BH26&lt;&gt;"",BH26,"")</f>
        <v/>
      </c>
    </row>
    <row r="27" spans="1:65" ht="13.5" customHeight="1">
      <c r="A27" s="9"/>
      <c r="B27" s="8"/>
      <c r="C27" s="62"/>
      <c r="D27" s="62"/>
      <c r="E27" s="62"/>
      <c r="F27" s="62"/>
      <c r="G27" s="6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65"/>
      <c r="U27" s="65"/>
      <c r="V27" s="65"/>
      <c r="W27" s="65"/>
      <c r="X27" s="65"/>
      <c r="Y27" s="65"/>
      <c r="Z27" s="65"/>
      <c r="AA27" s="65"/>
      <c r="AB27" s="64"/>
      <c r="AC27" s="63"/>
      <c r="AD27" s="6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67"/>
      <c r="AT27" s="160"/>
      <c r="AU27" s="19">
        <v>7</v>
      </c>
      <c r="AV27" s="6" t="s">
        <v>0</v>
      </c>
      <c r="AW27" s="31">
        <v>0</v>
      </c>
      <c r="AX27" s="167"/>
      <c r="AY27" s="160"/>
      <c r="AZ27" s="38">
        <v>242</v>
      </c>
      <c r="BA27" s="38">
        <f t="shared" si="6"/>
        <v>7</v>
      </c>
      <c r="BB27" s="38">
        <f t="shared" si="7"/>
        <v>0</v>
      </c>
      <c r="BD27" s="61"/>
      <c r="BE27" s="60"/>
      <c r="BF27" s="59"/>
      <c r="BG27" s="58"/>
      <c r="BH27" s="57"/>
      <c r="BI27" s="56"/>
      <c r="BJ27" s="55"/>
      <c r="BK27" s="40"/>
      <c r="BL27" s="40"/>
      <c r="BM27" s="40"/>
    </row>
    <row r="28" spans="1:65" ht="13.5" customHeight="1">
      <c r="A28" s="9"/>
      <c r="B28" s="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8"/>
      <c r="W28" s="8"/>
      <c r="X28" s="62"/>
      <c r="Y28" s="62"/>
      <c r="Z28" s="62"/>
      <c r="AA28" s="62"/>
      <c r="AB28" s="8"/>
      <c r="AC28" s="8"/>
      <c r="AD28" s="8"/>
      <c r="AE28" s="8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8"/>
      <c r="AQ28" s="8"/>
      <c r="AR28" s="8"/>
      <c r="AS28" s="166"/>
      <c r="AT28" s="161"/>
      <c r="AU28" s="23">
        <v>6</v>
      </c>
      <c r="AV28" s="29" t="s">
        <v>0</v>
      </c>
      <c r="AW28" s="33">
        <v>0</v>
      </c>
      <c r="AX28" s="166">
        <v>5</v>
      </c>
      <c r="AY28" s="161" t="str">
        <f>IF(ISBLANK(AX28),"",HLOOKUP(AX28,$E$2:$AE$3,2,FALSE))</f>
        <v>ＩＯ</v>
      </c>
      <c r="AZ28" s="38">
        <v>251</v>
      </c>
      <c r="BA28" s="38">
        <f t="shared" si="6"/>
        <v>6</v>
      </c>
      <c r="BB28" s="38">
        <f t="shared" si="7"/>
        <v>0</v>
      </c>
      <c r="BD28" s="61">
        <v>3</v>
      </c>
      <c r="BE28" s="60" t="str">
        <f>HLOOKUP(BD28,$E$2:$AE$3,2,FALSE)</f>
        <v>大津</v>
      </c>
      <c r="BF28" s="59"/>
      <c r="BG28" s="58" t="s">
        <v>0</v>
      </c>
      <c r="BH28" s="57"/>
      <c r="BI28" s="56">
        <v>8</v>
      </c>
      <c r="BJ28" s="55" t="str">
        <f>HLOOKUP(BI28,$E$2:$AE$3,2,FALSE)</f>
        <v>ＴＡＤＯ
のぞみ</v>
      </c>
      <c r="BK28" s="40">
        <v>308</v>
      </c>
      <c r="BL28" s="40" t="str">
        <f>IF(BF28&lt;&gt;"",BF28,"")</f>
        <v/>
      </c>
      <c r="BM28" s="40" t="str">
        <f>IF(BH28&lt;&gt;"",BH28,"")</f>
        <v/>
      </c>
    </row>
    <row r="29" spans="1:65" ht="13.5" customHeight="1">
      <c r="A29" s="9"/>
      <c r="B29" s="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8"/>
      <c r="W29" s="8"/>
      <c r="X29" s="62"/>
      <c r="Y29" s="62"/>
      <c r="Z29" s="62"/>
      <c r="AA29" s="62"/>
      <c r="AB29" s="8"/>
      <c r="AC29" s="8"/>
      <c r="AD29" s="8"/>
      <c r="AE29" s="8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8"/>
      <c r="AS29" s="167"/>
      <c r="AT29" s="160"/>
      <c r="AU29" s="19">
        <v>1</v>
      </c>
      <c r="AV29" s="6" t="s">
        <v>0</v>
      </c>
      <c r="AW29" s="31">
        <v>0</v>
      </c>
      <c r="AX29" s="167"/>
      <c r="AY29" s="160"/>
      <c r="AZ29" s="38">
        <v>252</v>
      </c>
      <c r="BA29" s="38">
        <f t="shared" si="6"/>
        <v>1</v>
      </c>
      <c r="BB29" s="38">
        <f t="shared" si="7"/>
        <v>0</v>
      </c>
      <c r="BD29" s="54">
        <v>3</v>
      </c>
      <c r="BE29" s="53" t="str">
        <f>HLOOKUP(BD29,$E$2:$AE$3,2,FALSE)</f>
        <v>大津</v>
      </c>
      <c r="BF29" s="52"/>
      <c r="BG29" s="51" t="s">
        <v>0</v>
      </c>
      <c r="BH29" s="50"/>
      <c r="BI29" s="49">
        <v>9</v>
      </c>
      <c r="BJ29" s="48" t="e">
        <f>HLOOKUP(BI29,$E$2:$AE$3,2,FALSE)</f>
        <v>#N/A</v>
      </c>
      <c r="BK29" s="40">
        <v>309</v>
      </c>
      <c r="BL29" s="40" t="str">
        <f>IF(BF29&lt;&gt;"",BF29,"")</f>
        <v/>
      </c>
      <c r="BM29" s="40" t="str">
        <f>IF(BH29&lt;&gt;"",BH29,"")</f>
        <v/>
      </c>
    </row>
    <row r="30" spans="1:65" ht="13.5" customHeight="1">
      <c r="A30" s="9"/>
      <c r="B30" s="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2"/>
      <c r="AO30" s="62"/>
      <c r="AP30" s="62"/>
      <c r="AQ30" s="62"/>
      <c r="AR30" s="8"/>
      <c r="AS30" s="166"/>
      <c r="AT30" s="161"/>
      <c r="AU30" s="30">
        <v>0</v>
      </c>
      <c r="AV30" s="24" t="s">
        <v>0</v>
      </c>
      <c r="AW30" s="15">
        <v>0</v>
      </c>
      <c r="AX30" s="166">
        <v>6</v>
      </c>
      <c r="AY30" s="161" t="str">
        <f>IF(ISBLANK(AX30),"",HLOOKUP(AX30,$E$2:$AE$3,2,FALSE))</f>
        <v>高坂Ｂ</v>
      </c>
      <c r="AZ30" s="38">
        <v>261</v>
      </c>
      <c r="BA30" s="38">
        <f t="shared" si="6"/>
        <v>0</v>
      </c>
      <c r="BB30" s="38">
        <f t="shared" si="7"/>
        <v>0</v>
      </c>
      <c r="BD30" s="61">
        <v>4</v>
      </c>
      <c r="BE30" s="60" t="str">
        <f>HLOOKUP(BD30,$E$2:$AE$3,2,FALSE)</f>
        <v>三春レッド
タイガー</v>
      </c>
      <c r="BF30" s="59"/>
      <c r="BG30" s="58" t="s">
        <v>0</v>
      </c>
      <c r="BH30" s="57"/>
      <c r="BI30" s="56">
        <v>5</v>
      </c>
      <c r="BJ30" s="55" t="str">
        <f>HLOOKUP(BI30,$E$2:$AE$3,2,FALSE)</f>
        <v>ＩＯ</v>
      </c>
      <c r="BK30" s="40">
        <v>405</v>
      </c>
      <c r="BL30" s="40" t="str">
        <f>IF(BF30&lt;&gt;"",BF30,"")</f>
        <v/>
      </c>
      <c r="BM30" s="40" t="str">
        <f>IF(BH30&lt;&gt;"",BH30,"")</f>
        <v/>
      </c>
    </row>
    <row r="31" spans="1:65" ht="13.5" customHeight="1">
      <c r="A31" s="9"/>
      <c r="B31" s="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167"/>
      <c r="AT31" s="160"/>
      <c r="AU31" s="19">
        <v>2</v>
      </c>
      <c r="AV31" s="6" t="s">
        <v>61</v>
      </c>
      <c r="AW31" s="31">
        <v>0</v>
      </c>
      <c r="AX31" s="167"/>
      <c r="AY31" s="160"/>
      <c r="AZ31" s="38">
        <v>262</v>
      </c>
      <c r="BA31" s="38">
        <f t="shared" si="6"/>
        <v>2</v>
      </c>
      <c r="BB31" s="38">
        <f t="shared" si="7"/>
        <v>0</v>
      </c>
      <c r="BD31" s="61">
        <v>4</v>
      </c>
      <c r="BE31" s="60" t="str">
        <f>HLOOKUP(BD31,$E$2:$AE$3,2,FALSE)</f>
        <v>三春レッド
タイガー</v>
      </c>
      <c r="BF31" s="59"/>
      <c r="BG31" s="58" t="s">
        <v>0</v>
      </c>
      <c r="BH31" s="57"/>
      <c r="BI31" s="56">
        <v>8</v>
      </c>
      <c r="BJ31" s="55" t="str">
        <f>HLOOKUP(BI31,$E$2:$AE$3,2,FALSE)</f>
        <v>ＴＡＤＯ
のぞみ</v>
      </c>
      <c r="BK31" s="40">
        <v>408</v>
      </c>
      <c r="BL31" s="40" t="str">
        <f>IF(BF31&lt;&gt;"",BF31,"")</f>
        <v/>
      </c>
      <c r="BM31" s="40" t="str">
        <f>IF(BH31&lt;&gt;"",BH31,"")</f>
        <v/>
      </c>
    </row>
    <row r="32" spans="1:65" ht="13.5" customHeight="1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166"/>
      <c r="AT32" s="161"/>
      <c r="AU32" s="30">
        <v>3</v>
      </c>
      <c r="AV32" s="24" t="s">
        <v>0</v>
      </c>
      <c r="AW32" s="15">
        <v>1</v>
      </c>
      <c r="AX32" s="166">
        <v>7</v>
      </c>
      <c r="AY32" s="161" t="str">
        <f>IF(ISBLANK(AX32),"",HLOOKUP(AX32,$E$2:$AE$3,2,FALSE))</f>
        <v>大楠
エース</v>
      </c>
      <c r="AZ32" s="38">
        <v>271</v>
      </c>
      <c r="BA32" s="38">
        <f t="shared" si="6"/>
        <v>3</v>
      </c>
      <c r="BB32" s="38">
        <f t="shared" si="7"/>
        <v>1</v>
      </c>
      <c r="BD32" s="54">
        <v>4</v>
      </c>
      <c r="BE32" s="53" t="str">
        <f>HLOOKUP(BD32,$E$2:$AE$3,2,FALSE)</f>
        <v>三春レッド
タイガー</v>
      </c>
      <c r="BF32" s="52"/>
      <c r="BG32" s="51" t="s">
        <v>66</v>
      </c>
      <c r="BH32" s="50"/>
      <c r="BI32" s="49">
        <v>9</v>
      </c>
      <c r="BJ32" s="48" t="e">
        <f>HLOOKUP(BI32,$E$2:$AE$3,2,FALSE)</f>
        <v>#N/A</v>
      </c>
      <c r="BK32" s="40">
        <v>409</v>
      </c>
      <c r="BL32" s="40" t="str">
        <f>IF(BF32&lt;&gt;"",BF32,"")</f>
        <v/>
      </c>
      <c r="BM32" s="40" t="str">
        <f>IF(BH32&lt;&gt;"",BH32,"")</f>
        <v/>
      </c>
    </row>
    <row r="33" spans="1:65" ht="13.5" customHeight="1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67"/>
      <c r="AT33" s="160"/>
      <c r="AU33" s="19">
        <v>15</v>
      </c>
      <c r="AV33" s="6" t="s">
        <v>64</v>
      </c>
      <c r="AW33" s="31">
        <v>1</v>
      </c>
      <c r="AX33" s="167"/>
      <c r="AY33" s="160"/>
      <c r="AZ33" s="38">
        <v>272</v>
      </c>
      <c r="BA33" s="38">
        <f t="shared" si="6"/>
        <v>15</v>
      </c>
      <c r="BB33" s="38">
        <f t="shared" si="7"/>
        <v>1</v>
      </c>
      <c r="BD33" s="61"/>
      <c r="BE33" s="60"/>
      <c r="BF33" s="59"/>
      <c r="BG33" s="58"/>
      <c r="BH33" s="57"/>
      <c r="BI33" s="56"/>
      <c r="BJ33" s="55"/>
      <c r="BK33" s="40"/>
      <c r="BL33" s="40"/>
      <c r="BM33" s="40"/>
    </row>
    <row r="34" spans="1:65" ht="13.5" customHeight="1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66"/>
      <c r="AT34" s="161"/>
      <c r="AU34" s="30">
        <v>0</v>
      </c>
      <c r="AV34" s="24" t="s">
        <v>65</v>
      </c>
      <c r="AW34" s="15">
        <v>1</v>
      </c>
      <c r="AX34" s="166">
        <v>8</v>
      </c>
      <c r="AY34" s="161" t="str">
        <f>IF(ISBLANK(AX34),"",HLOOKUP(AX34,$E$2:$AE$3,2,FALSE))</f>
        <v>ＴＡＤＯ
のぞみ</v>
      </c>
      <c r="AZ34" s="38">
        <v>281</v>
      </c>
      <c r="BA34" s="38">
        <f t="shared" si="6"/>
        <v>0</v>
      </c>
      <c r="BB34" s="38">
        <f t="shared" si="7"/>
        <v>1</v>
      </c>
      <c r="BD34" s="61">
        <v>5</v>
      </c>
      <c r="BE34" s="60" t="str">
        <f t="shared" ref="BE34:BE39" si="13">HLOOKUP(BD34,$E$2:$AE$3,2,FALSE)</f>
        <v>ＩＯ</v>
      </c>
      <c r="BF34" s="59"/>
      <c r="BG34" s="58" t="s">
        <v>0</v>
      </c>
      <c r="BH34" s="57"/>
      <c r="BI34" s="56">
        <v>6</v>
      </c>
      <c r="BJ34" s="55" t="str">
        <f t="shared" ref="BJ34:BJ39" si="14">HLOOKUP(BI34,$E$2:$AE$3,2,FALSE)</f>
        <v>高坂Ｂ</v>
      </c>
      <c r="BK34" s="40">
        <v>506</v>
      </c>
      <c r="BL34" s="40" t="str">
        <f t="shared" ref="BL34:BL39" si="15">IF(BF34&lt;&gt;"",BF34,"")</f>
        <v/>
      </c>
      <c r="BM34" s="40" t="str">
        <f t="shared" ref="BM34:BM39" si="16">IF(BH34&lt;&gt;"",BH34,"")</f>
        <v/>
      </c>
    </row>
    <row r="35" spans="1:65" ht="13.5" customHeight="1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67"/>
      <c r="AT35" s="160"/>
      <c r="AU35" s="19">
        <v>2</v>
      </c>
      <c r="AV35" s="6" t="s">
        <v>64</v>
      </c>
      <c r="AW35" s="31">
        <v>0</v>
      </c>
      <c r="AX35" s="167"/>
      <c r="AY35" s="160"/>
      <c r="AZ35" s="38">
        <v>282</v>
      </c>
      <c r="BA35" s="38">
        <f t="shared" si="6"/>
        <v>2</v>
      </c>
      <c r="BB35" s="38">
        <f t="shared" si="7"/>
        <v>0</v>
      </c>
      <c r="BD35" s="61">
        <v>5</v>
      </c>
      <c r="BE35" s="60" t="str">
        <f t="shared" si="13"/>
        <v>ＩＯ</v>
      </c>
      <c r="BF35" s="59"/>
      <c r="BG35" s="58" t="s">
        <v>61</v>
      </c>
      <c r="BH35" s="57"/>
      <c r="BI35" s="56">
        <v>7</v>
      </c>
      <c r="BJ35" s="55" t="str">
        <f t="shared" si="14"/>
        <v>大楠
エース</v>
      </c>
      <c r="BK35" s="40">
        <v>507</v>
      </c>
      <c r="BL35" s="40" t="str">
        <f t="shared" si="15"/>
        <v/>
      </c>
      <c r="BM35" s="40" t="str">
        <f t="shared" si="16"/>
        <v/>
      </c>
    </row>
    <row r="36" spans="1:65" ht="13.5" customHeight="1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166"/>
      <c r="AT36" s="161"/>
      <c r="AU36" s="24"/>
      <c r="AV36" s="24" t="s">
        <v>67</v>
      </c>
      <c r="AW36" s="133"/>
      <c r="AX36" s="166"/>
      <c r="AY36" s="161" t="str">
        <f>IF(ISBLANK(AX36),"",HLOOKUP(AX36,$E$2:$AE$3,2,FALSE))</f>
        <v/>
      </c>
      <c r="AZ36" s="38">
        <v>291</v>
      </c>
      <c r="BA36" s="38" t="str">
        <f t="shared" si="6"/>
        <v/>
      </c>
      <c r="BB36" s="38" t="str">
        <f t="shared" si="7"/>
        <v/>
      </c>
      <c r="BD36" s="61">
        <v>6</v>
      </c>
      <c r="BE36" s="60" t="str">
        <f t="shared" si="13"/>
        <v>高坂Ｂ</v>
      </c>
      <c r="BF36" s="59"/>
      <c r="BG36" s="58" t="s">
        <v>61</v>
      </c>
      <c r="BH36" s="57"/>
      <c r="BI36" s="56">
        <v>7</v>
      </c>
      <c r="BJ36" s="55" t="str">
        <f t="shared" si="14"/>
        <v>大楠
エース</v>
      </c>
      <c r="BK36" s="40">
        <v>607</v>
      </c>
      <c r="BL36" s="40" t="str">
        <f t="shared" si="15"/>
        <v/>
      </c>
      <c r="BM36" s="40" t="str">
        <f t="shared" si="16"/>
        <v/>
      </c>
    </row>
    <row r="37" spans="1:65" ht="13.5" customHeight="1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189"/>
      <c r="AT37" s="188"/>
      <c r="AU37" s="22"/>
      <c r="AV37" s="22" t="s">
        <v>64</v>
      </c>
      <c r="AW37" s="129"/>
      <c r="AX37" s="189"/>
      <c r="AY37" s="188"/>
      <c r="AZ37" s="38">
        <v>292</v>
      </c>
      <c r="BA37" s="38" t="str">
        <f t="shared" si="6"/>
        <v/>
      </c>
      <c r="BB37" s="38" t="str">
        <f t="shared" si="7"/>
        <v/>
      </c>
      <c r="BD37" s="61">
        <v>6</v>
      </c>
      <c r="BE37" s="60" t="str">
        <f t="shared" si="13"/>
        <v>高坂Ｂ</v>
      </c>
      <c r="BF37" s="59"/>
      <c r="BG37" s="58" t="s">
        <v>62</v>
      </c>
      <c r="BH37" s="57"/>
      <c r="BI37" s="56">
        <v>8</v>
      </c>
      <c r="BJ37" s="55" t="str">
        <f t="shared" si="14"/>
        <v>ＴＡＤＯ
のぞみ</v>
      </c>
      <c r="BK37" s="40">
        <v>608</v>
      </c>
      <c r="BL37" s="40" t="str">
        <f t="shared" si="15"/>
        <v/>
      </c>
      <c r="BM37" s="40" t="str">
        <f t="shared" si="16"/>
        <v/>
      </c>
    </row>
    <row r="38" spans="1:65" ht="13.5" customHeight="1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68">
        <v>3</v>
      </c>
      <c r="AT38" s="159" t="str">
        <f>IF(ISBLANK(AS38),"",HLOOKUP(AS38,$E$2:$AE$3,2,FALSE))</f>
        <v>大津</v>
      </c>
      <c r="AU38" s="12">
        <v>1</v>
      </c>
      <c r="AV38" s="29" t="s">
        <v>61</v>
      </c>
      <c r="AW38" s="10">
        <v>0</v>
      </c>
      <c r="AX38" s="166">
        <v>4</v>
      </c>
      <c r="AY38" s="159" t="str">
        <f>IF(ISBLANK(AX38),"",HLOOKUP(AX38,$E$2:$AE$3,2,FALSE))</f>
        <v>三春レッド
タイガー</v>
      </c>
      <c r="AZ38" s="38">
        <v>341</v>
      </c>
      <c r="BA38" s="38">
        <f t="shared" si="6"/>
        <v>1</v>
      </c>
      <c r="BB38" s="38">
        <f t="shared" si="7"/>
        <v>0</v>
      </c>
      <c r="BD38" s="54">
        <v>6</v>
      </c>
      <c r="BE38" s="53" t="str">
        <f t="shared" si="13"/>
        <v>高坂Ｂ</v>
      </c>
      <c r="BF38" s="52"/>
      <c r="BG38" s="51" t="s">
        <v>62</v>
      </c>
      <c r="BH38" s="50"/>
      <c r="BI38" s="49">
        <v>9</v>
      </c>
      <c r="BJ38" s="48" t="e">
        <f t="shared" si="14"/>
        <v>#N/A</v>
      </c>
      <c r="BK38" s="40">
        <v>609</v>
      </c>
      <c r="BL38" s="40" t="str">
        <f t="shared" si="15"/>
        <v/>
      </c>
      <c r="BM38" s="40" t="str">
        <f t="shared" si="16"/>
        <v/>
      </c>
    </row>
    <row r="39" spans="1:65" ht="13.5" customHeight="1" thickBot="1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167"/>
      <c r="AT39" s="160"/>
      <c r="AU39" s="32">
        <v>3</v>
      </c>
      <c r="AV39" s="6" t="s">
        <v>0</v>
      </c>
      <c r="AW39" s="31">
        <v>0</v>
      </c>
      <c r="AX39" s="167"/>
      <c r="AY39" s="160"/>
      <c r="AZ39" s="38">
        <v>342</v>
      </c>
      <c r="BA39" s="38">
        <f t="shared" si="6"/>
        <v>3</v>
      </c>
      <c r="BB39" s="38">
        <f t="shared" si="7"/>
        <v>0</v>
      </c>
      <c r="BD39" s="47">
        <v>8</v>
      </c>
      <c r="BE39" s="46" t="str">
        <f t="shared" si="13"/>
        <v>ＴＡＤＯ
のぞみ</v>
      </c>
      <c r="BF39" s="45"/>
      <c r="BG39" s="44" t="s">
        <v>61</v>
      </c>
      <c r="BH39" s="43"/>
      <c r="BI39" s="42">
        <v>9</v>
      </c>
      <c r="BJ39" s="41" t="e">
        <f t="shared" si="14"/>
        <v>#N/A</v>
      </c>
      <c r="BK39" s="40">
        <v>809</v>
      </c>
      <c r="BL39" s="40" t="str">
        <f t="shared" si="15"/>
        <v/>
      </c>
      <c r="BM39" s="40" t="str">
        <f t="shared" si="16"/>
        <v/>
      </c>
    </row>
    <row r="40" spans="1:65" ht="13.5" customHeight="1" thickTop="1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26"/>
      <c r="AT40" s="39"/>
      <c r="AU40" s="34">
        <v>2</v>
      </c>
      <c r="AV40" s="24" t="s">
        <v>61</v>
      </c>
      <c r="AW40" s="33">
        <v>1</v>
      </c>
      <c r="AX40" s="166">
        <v>5</v>
      </c>
      <c r="AY40" s="161" t="str">
        <f>IF(ISBLANK(AX40),"",HLOOKUP(AX40,$E$2:$AE$3,2,FALSE))</f>
        <v>ＩＯ</v>
      </c>
      <c r="AZ40" s="38">
        <v>351</v>
      </c>
      <c r="BA40" s="38">
        <f t="shared" ref="BA40:BA75" si="17">IF(AU40&lt;&gt;"",AU40,"")</f>
        <v>2</v>
      </c>
      <c r="BB40" s="38">
        <f t="shared" ref="BB40:BB75" si="18">IF(AW40&lt;&gt;"",AW40,"")</f>
        <v>1</v>
      </c>
    </row>
    <row r="41" spans="1:65" ht="13.5" customHeight="1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28"/>
      <c r="AT41" s="37"/>
      <c r="AU41" s="32">
        <v>5</v>
      </c>
      <c r="AV41" s="6" t="s">
        <v>66</v>
      </c>
      <c r="AW41" s="31">
        <v>3</v>
      </c>
      <c r="AX41" s="167"/>
      <c r="AY41" s="188"/>
      <c r="AZ41" s="38">
        <v>352</v>
      </c>
      <c r="BA41" s="38">
        <f t="shared" si="17"/>
        <v>5</v>
      </c>
      <c r="BB41" s="38">
        <f t="shared" si="18"/>
        <v>3</v>
      </c>
    </row>
    <row r="42" spans="1:65" ht="13.5" customHeight="1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26"/>
      <c r="AT42" s="36"/>
      <c r="AU42" s="34">
        <v>4</v>
      </c>
      <c r="AV42" s="29" t="s">
        <v>0</v>
      </c>
      <c r="AW42" s="33">
        <v>1</v>
      </c>
      <c r="AX42" s="166">
        <v>6</v>
      </c>
      <c r="AY42" s="159" t="str">
        <f>IF(ISBLANK(AX42),"",HLOOKUP(AX42,$E$2:$AE$3,2,FALSE))</f>
        <v>高坂Ｂ</v>
      </c>
      <c r="AZ42" s="38">
        <v>361</v>
      </c>
      <c r="BA42" s="38">
        <f t="shared" si="17"/>
        <v>4</v>
      </c>
      <c r="BB42" s="38">
        <f t="shared" si="18"/>
        <v>1</v>
      </c>
    </row>
    <row r="43" spans="1:65" ht="13.5" customHeight="1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28"/>
      <c r="AT43" s="37"/>
      <c r="AU43" s="32">
        <v>7</v>
      </c>
      <c r="AV43" s="6" t="s">
        <v>68</v>
      </c>
      <c r="AW43" s="31">
        <v>1</v>
      </c>
      <c r="AX43" s="167"/>
      <c r="AY43" s="160"/>
      <c r="AZ43" s="38">
        <v>362</v>
      </c>
      <c r="BA43" s="38">
        <f t="shared" si="17"/>
        <v>7</v>
      </c>
      <c r="BB43" s="38">
        <f t="shared" si="18"/>
        <v>1</v>
      </c>
    </row>
    <row r="44" spans="1:65" ht="13.5" customHeight="1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26"/>
      <c r="AT44" s="36"/>
      <c r="AU44" s="34">
        <v>12</v>
      </c>
      <c r="AV44" s="24" t="s">
        <v>67</v>
      </c>
      <c r="AW44" s="33">
        <v>0</v>
      </c>
      <c r="AX44" s="166">
        <v>7</v>
      </c>
      <c r="AY44" s="190" t="str">
        <f>IF(ISBLANK(AX44),"",HLOOKUP(AX44,$E$2:$AE$3,2,FALSE))</f>
        <v>大楠
エース</v>
      </c>
      <c r="AZ44" s="38">
        <v>371</v>
      </c>
      <c r="BA44" s="38">
        <f t="shared" si="17"/>
        <v>12</v>
      </c>
      <c r="BB44" s="38">
        <f t="shared" si="18"/>
        <v>0</v>
      </c>
    </row>
    <row r="45" spans="1:65" ht="13.5" customHeight="1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28"/>
      <c r="AT45" s="37"/>
      <c r="AU45" s="32">
        <v>7</v>
      </c>
      <c r="AV45" s="6" t="s">
        <v>62</v>
      </c>
      <c r="AW45" s="31">
        <v>0</v>
      </c>
      <c r="AX45" s="167"/>
      <c r="AY45" s="191"/>
      <c r="AZ45" s="38">
        <v>372</v>
      </c>
      <c r="BA45" s="38">
        <f t="shared" si="17"/>
        <v>7</v>
      </c>
      <c r="BB45" s="38">
        <f t="shared" si="18"/>
        <v>0</v>
      </c>
    </row>
    <row r="46" spans="1:65" ht="13.5" customHeight="1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26"/>
      <c r="AT46" s="36"/>
      <c r="AU46" s="34">
        <v>2</v>
      </c>
      <c r="AV46" s="24" t="s">
        <v>65</v>
      </c>
      <c r="AW46" s="33">
        <v>1</v>
      </c>
      <c r="AX46" s="166">
        <v>8</v>
      </c>
      <c r="AY46" s="192" t="str">
        <f>IF(ISBLANK(AX46),"",HLOOKUP(AX46,$E$2:$AE$3,2,FALSE))</f>
        <v>ＴＡＤＯ
のぞみ</v>
      </c>
      <c r="AZ46" s="4">
        <v>381</v>
      </c>
      <c r="BA46" s="4">
        <f t="shared" si="17"/>
        <v>2</v>
      </c>
      <c r="BB46" s="4">
        <f t="shared" si="18"/>
        <v>1</v>
      </c>
    </row>
    <row r="47" spans="1:65" ht="13.5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28"/>
      <c r="AT47" s="37"/>
      <c r="AU47" s="32">
        <v>2</v>
      </c>
      <c r="AV47" s="6" t="s">
        <v>0</v>
      </c>
      <c r="AW47" s="31">
        <v>1</v>
      </c>
      <c r="AX47" s="167"/>
      <c r="AY47" s="193"/>
      <c r="AZ47" s="4">
        <v>382</v>
      </c>
      <c r="BA47" s="4">
        <f t="shared" si="17"/>
        <v>2</v>
      </c>
      <c r="BB47" s="4">
        <f t="shared" si="18"/>
        <v>1</v>
      </c>
    </row>
    <row r="48" spans="1:65" ht="13.5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26"/>
      <c r="AT48" s="36"/>
      <c r="AU48" s="132"/>
      <c r="AV48" s="24" t="s">
        <v>62</v>
      </c>
      <c r="AW48" s="131"/>
      <c r="AX48" s="166"/>
      <c r="AY48" s="192" t="str">
        <f>IF(ISBLANK(AX48),"",HLOOKUP(AX48,$E$2:$AE$3,2,FALSE))</f>
        <v/>
      </c>
      <c r="AZ48" s="4">
        <v>391</v>
      </c>
      <c r="BA48" s="4" t="str">
        <f t="shared" si="17"/>
        <v/>
      </c>
      <c r="BB48" s="4" t="str">
        <f t="shared" si="18"/>
        <v/>
      </c>
    </row>
    <row r="49" spans="1:54" ht="13.5" customHeight="1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14"/>
      <c r="AT49" s="35"/>
      <c r="AU49" s="130"/>
      <c r="AV49" s="22" t="s">
        <v>64</v>
      </c>
      <c r="AW49" s="129"/>
      <c r="AX49" s="189"/>
      <c r="AY49" s="194"/>
      <c r="AZ49" s="4">
        <v>392</v>
      </c>
      <c r="BA49" s="4" t="str">
        <f t="shared" si="17"/>
        <v/>
      </c>
      <c r="BB49" s="4" t="str">
        <f t="shared" si="18"/>
        <v/>
      </c>
    </row>
    <row r="50" spans="1:54" ht="13.5" customHeight="1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168">
        <v>4</v>
      </c>
      <c r="AT50" s="195" t="str">
        <f>IF(ISBLANK(AS50),"",HLOOKUP(AS50,$E$2:$AE$3,2,FALSE))</f>
        <v>三春レッド
タイガー</v>
      </c>
      <c r="AU50" s="12">
        <v>0</v>
      </c>
      <c r="AV50" s="29" t="s">
        <v>0</v>
      </c>
      <c r="AW50" s="10">
        <v>0</v>
      </c>
      <c r="AX50" s="168">
        <v>5</v>
      </c>
      <c r="AY50" s="195" t="str">
        <f>IF(ISBLANK(AX50),"",HLOOKUP(AX50,$E$2:$AE$3,2,FALSE))</f>
        <v>ＩＯ</v>
      </c>
      <c r="AZ50" s="4">
        <v>451</v>
      </c>
      <c r="BA50" s="4">
        <f t="shared" si="17"/>
        <v>0</v>
      </c>
      <c r="BB50" s="4">
        <f t="shared" si="18"/>
        <v>0</v>
      </c>
    </row>
    <row r="51" spans="1:54" ht="13.5" customHeight="1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67"/>
      <c r="AT51" s="191"/>
      <c r="AU51" s="32">
        <v>0</v>
      </c>
      <c r="AV51" s="6" t="s">
        <v>0</v>
      </c>
      <c r="AW51" s="31">
        <v>2</v>
      </c>
      <c r="AX51" s="167"/>
      <c r="AY51" s="191"/>
      <c r="AZ51" s="4">
        <v>452</v>
      </c>
      <c r="BA51" s="4">
        <f t="shared" si="17"/>
        <v>0</v>
      </c>
      <c r="BB51" s="4">
        <f t="shared" si="18"/>
        <v>2</v>
      </c>
    </row>
    <row r="52" spans="1:54" ht="13.5" customHeight="1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26"/>
      <c r="AT52" s="25"/>
      <c r="AU52" s="34">
        <v>0</v>
      </c>
      <c r="AV52" s="24" t="s">
        <v>62</v>
      </c>
      <c r="AW52" s="33">
        <v>0</v>
      </c>
      <c r="AX52" s="166">
        <v>6</v>
      </c>
      <c r="AY52" s="190" t="str">
        <f>IF(ISBLANK(AX52),"",HLOOKUP(AX52,$E$2:$AE$3,2,FALSE))</f>
        <v>高坂Ｂ</v>
      </c>
      <c r="AZ52" s="4">
        <v>461</v>
      </c>
      <c r="BA52" s="4">
        <f t="shared" si="17"/>
        <v>0</v>
      </c>
      <c r="BB52" s="4">
        <f t="shared" si="18"/>
        <v>0</v>
      </c>
    </row>
    <row r="53" spans="1:54" ht="13.5" customHeight="1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28"/>
      <c r="AT53" s="27"/>
      <c r="AU53" s="32">
        <v>0</v>
      </c>
      <c r="AV53" s="6" t="s">
        <v>62</v>
      </c>
      <c r="AW53" s="31">
        <v>1</v>
      </c>
      <c r="AX53" s="167"/>
      <c r="AY53" s="191"/>
      <c r="AZ53" s="4">
        <v>462</v>
      </c>
      <c r="BA53" s="4">
        <f t="shared" si="17"/>
        <v>0</v>
      </c>
      <c r="BB53" s="4">
        <f t="shared" si="18"/>
        <v>1</v>
      </c>
    </row>
    <row r="54" spans="1:54" ht="13.5" customHeight="1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18"/>
      <c r="AT54" s="17"/>
      <c r="AU54" s="30">
        <v>2</v>
      </c>
      <c r="AV54" s="29" t="s">
        <v>0</v>
      </c>
      <c r="AW54" s="30">
        <v>1</v>
      </c>
      <c r="AX54" s="166">
        <v>7</v>
      </c>
      <c r="AY54" s="190" t="str">
        <f>IF(ISBLANK(AX54),"",HLOOKUP(AX54,$E$2:$AE$3,2,FALSE))</f>
        <v>大楠
エース</v>
      </c>
      <c r="AZ54" s="4">
        <v>471</v>
      </c>
      <c r="BA54" s="4">
        <f t="shared" si="17"/>
        <v>2</v>
      </c>
      <c r="BB54" s="4">
        <f t="shared" si="18"/>
        <v>1</v>
      </c>
    </row>
    <row r="55" spans="1:54" ht="13.5" customHeight="1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28"/>
      <c r="AT55" s="27"/>
      <c r="AU55" s="19">
        <v>2</v>
      </c>
      <c r="AV55" s="6" t="s">
        <v>0</v>
      </c>
      <c r="AW55" s="19">
        <v>1</v>
      </c>
      <c r="AX55" s="167"/>
      <c r="AY55" s="191"/>
      <c r="AZ55" s="4">
        <v>472</v>
      </c>
      <c r="BA55" s="4">
        <f t="shared" si="17"/>
        <v>2</v>
      </c>
      <c r="BB55" s="4">
        <f t="shared" si="18"/>
        <v>1</v>
      </c>
    </row>
    <row r="56" spans="1:54" ht="13.5" customHeight="1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26"/>
      <c r="AT56" s="25"/>
      <c r="AU56" s="23">
        <v>0</v>
      </c>
      <c r="AV56" s="24" t="s">
        <v>61</v>
      </c>
      <c r="AW56" s="23">
        <v>2</v>
      </c>
      <c r="AX56" s="166">
        <v>8</v>
      </c>
      <c r="AY56" s="190" t="str">
        <f>IF(ISBLANK(AX56),"",HLOOKUP(AX56,$E$2:$AE$3,2,FALSE))</f>
        <v>ＴＡＤＯ
のぞみ</v>
      </c>
      <c r="AZ56" s="4">
        <v>481</v>
      </c>
      <c r="BA56" s="4">
        <f t="shared" si="17"/>
        <v>0</v>
      </c>
      <c r="BB56" s="4">
        <f t="shared" si="18"/>
        <v>2</v>
      </c>
    </row>
    <row r="57" spans="1:54" ht="13.5" customHeight="1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28"/>
      <c r="AT57" s="27"/>
      <c r="AU57" s="19">
        <v>0</v>
      </c>
      <c r="AV57" s="6" t="s">
        <v>62</v>
      </c>
      <c r="AW57" s="19">
        <v>7</v>
      </c>
      <c r="AX57" s="167"/>
      <c r="AY57" s="191"/>
      <c r="AZ57" s="4">
        <v>482</v>
      </c>
      <c r="BA57" s="4">
        <f t="shared" si="17"/>
        <v>0</v>
      </c>
      <c r="BB57" s="4">
        <f t="shared" si="18"/>
        <v>7</v>
      </c>
    </row>
    <row r="58" spans="1:54" ht="13.5" customHeight="1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26"/>
      <c r="AT58" s="25"/>
      <c r="AU58" s="29"/>
      <c r="AV58" s="24" t="s">
        <v>61</v>
      </c>
      <c r="AW58" s="29"/>
      <c r="AX58" s="166"/>
      <c r="AY58" s="190" t="str">
        <f>IF(ISBLANK(AX58),"",HLOOKUP(AX58,$E$2:$AE$3,2,FALSE))</f>
        <v/>
      </c>
      <c r="AZ58" s="4">
        <v>491</v>
      </c>
      <c r="BA58" s="4" t="str">
        <f t="shared" si="17"/>
        <v/>
      </c>
      <c r="BB58" s="4" t="str">
        <f t="shared" si="18"/>
        <v/>
      </c>
    </row>
    <row r="59" spans="1:54" ht="13.5" customHeight="1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14"/>
      <c r="AT59" s="13"/>
      <c r="AU59" s="22"/>
      <c r="AV59" s="22" t="s">
        <v>0</v>
      </c>
      <c r="AW59" s="22"/>
      <c r="AX59" s="189"/>
      <c r="AY59" s="196"/>
      <c r="AZ59" s="4">
        <v>492</v>
      </c>
      <c r="BA59" s="4" t="str">
        <f t="shared" si="17"/>
        <v/>
      </c>
      <c r="BB59" s="4" t="str">
        <f t="shared" si="18"/>
        <v/>
      </c>
    </row>
    <row r="60" spans="1:54" ht="13.5" customHeight="1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68">
        <v>5</v>
      </c>
      <c r="AT60" s="195" t="str">
        <f>IF(ISBLANK(AS60),"",HLOOKUP(AS60,$E$2:$AE$3,2,FALSE))</f>
        <v>ＩＯ</v>
      </c>
      <c r="AU60" s="20">
        <v>2</v>
      </c>
      <c r="AV60" s="29" t="s">
        <v>66</v>
      </c>
      <c r="AW60" s="20">
        <v>0</v>
      </c>
      <c r="AX60" s="168">
        <v>6</v>
      </c>
      <c r="AY60" s="195" t="str">
        <f>IF(ISBLANK(AX60),"",HLOOKUP(AX60,$E$2:$AE$3,2,FALSE))</f>
        <v>高坂Ｂ</v>
      </c>
      <c r="AZ60" s="4">
        <v>561</v>
      </c>
      <c r="BA60" s="4">
        <f t="shared" si="17"/>
        <v>2</v>
      </c>
      <c r="BB60" s="4">
        <f t="shared" si="18"/>
        <v>0</v>
      </c>
    </row>
    <row r="61" spans="1:54" ht="13.5" customHeight="1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167"/>
      <c r="AT61" s="191"/>
      <c r="AU61" s="19">
        <v>3</v>
      </c>
      <c r="AV61" s="22" t="s">
        <v>0</v>
      </c>
      <c r="AW61" s="19">
        <v>0</v>
      </c>
      <c r="AX61" s="167"/>
      <c r="AY61" s="191"/>
      <c r="AZ61" s="4">
        <v>562</v>
      </c>
      <c r="BA61" s="4">
        <f t="shared" si="17"/>
        <v>3</v>
      </c>
      <c r="BB61" s="4">
        <f t="shared" si="18"/>
        <v>0</v>
      </c>
    </row>
    <row r="62" spans="1:54" ht="13.5" customHeight="1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26"/>
      <c r="AT62" s="25"/>
      <c r="AU62" s="23">
        <v>7</v>
      </c>
      <c r="AV62" s="29" t="s">
        <v>65</v>
      </c>
      <c r="AW62" s="23">
        <v>1</v>
      </c>
      <c r="AX62" s="166">
        <v>7</v>
      </c>
      <c r="AY62" s="190" t="str">
        <f>IF(ISBLANK(AX62),"",HLOOKUP(AX62,$E$2:$AE$3,2,FALSE))</f>
        <v>大楠
エース</v>
      </c>
      <c r="AZ62" s="4">
        <v>571</v>
      </c>
      <c r="BA62" s="4">
        <f t="shared" si="17"/>
        <v>7</v>
      </c>
      <c r="BB62" s="4">
        <f t="shared" si="18"/>
        <v>1</v>
      </c>
    </row>
    <row r="63" spans="1:54" ht="13.5" customHeight="1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8"/>
      <c r="AT63" s="27"/>
      <c r="AU63" s="19">
        <v>12</v>
      </c>
      <c r="AV63" s="6" t="s">
        <v>62</v>
      </c>
      <c r="AW63" s="19">
        <v>0</v>
      </c>
      <c r="AX63" s="167"/>
      <c r="AY63" s="191"/>
      <c r="AZ63" s="4">
        <v>572</v>
      </c>
      <c r="BA63" s="4">
        <f t="shared" si="17"/>
        <v>12</v>
      </c>
      <c r="BB63" s="4">
        <f t="shared" si="18"/>
        <v>0</v>
      </c>
    </row>
    <row r="64" spans="1:54" ht="13.5" customHeight="1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6"/>
      <c r="AT64" s="25"/>
      <c r="AU64" s="23">
        <v>0</v>
      </c>
      <c r="AV64" s="24" t="s">
        <v>0</v>
      </c>
      <c r="AW64" s="23">
        <v>1</v>
      </c>
      <c r="AX64" s="166">
        <v>8</v>
      </c>
      <c r="AY64" s="190" t="str">
        <f>IF(ISBLANK(AX64),"",HLOOKUP(AX64,$E$2:$AE$3,2,FALSE))</f>
        <v>ＴＡＤＯ
のぞみ</v>
      </c>
      <c r="AZ64" s="4">
        <v>581</v>
      </c>
      <c r="BA64" s="4">
        <f t="shared" si="17"/>
        <v>0</v>
      </c>
      <c r="BB64" s="4">
        <f t="shared" si="18"/>
        <v>1</v>
      </c>
    </row>
    <row r="65" spans="1:54" ht="13.5" customHeight="1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28"/>
      <c r="AT65" s="27"/>
      <c r="AU65" s="19">
        <v>1</v>
      </c>
      <c r="AV65" s="6" t="s">
        <v>61</v>
      </c>
      <c r="AW65" s="19">
        <v>1</v>
      </c>
      <c r="AX65" s="167"/>
      <c r="AY65" s="191"/>
      <c r="AZ65" s="4">
        <v>582</v>
      </c>
      <c r="BA65" s="4">
        <f t="shared" si="17"/>
        <v>1</v>
      </c>
      <c r="BB65" s="4">
        <f t="shared" si="18"/>
        <v>1</v>
      </c>
    </row>
    <row r="66" spans="1:54" ht="13.5" customHeight="1">
      <c r="A66" s="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26"/>
      <c r="AT66" s="25"/>
      <c r="AU66" s="29"/>
      <c r="AV66" s="29" t="s">
        <v>0</v>
      </c>
      <c r="AW66" s="29"/>
      <c r="AX66" s="166"/>
      <c r="AY66" s="190" t="str">
        <f>IF(ISBLANK(AX66),"",HLOOKUP(AX66,$E$2:$AE$3,2,FALSE))</f>
        <v/>
      </c>
      <c r="AZ66" s="4">
        <v>591</v>
      </c>
      <c r="BA66" s="4" t="str">
        <f t="shared" si="17"/>
        <v/>
      </c>
      <c r="BB66" s="4" t="str">
        <f t="shared" si="18"/>
        <v/>
      </c>
    </row>
    <row r="67" spans="1:54" ht="13.5" customHeight="1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4"/>
      <c r="AT67" s="13"/>
      <c r="AU67" s="22"/>
      <c r="AV67" s="22" t="s">
        <v>64</v>
      </c>
      <c r="AW67" s="22"/>
      <c r="AX67" s="189"/>
      <c r="AY67" s="196"/>
      <c r="AZ67" s="4">
        <v>592</v>
      </c>
      <c r="BA67" s="4" t="str">
        <f t="shared" si="17"/>
        <v/>
      </c>
      <c r="BB67" s="4" t="str">
        <f t="shared" si="18"/>
        <v/>
      </c>
    </row>
    <row r="68" spans="1:54" ht="13.5" customHeight="1">
      <c r="A68" s="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68">
        <v>6</v>
      </c>
      <c r="AT68" s="195" t="str">
        <f>IF(ISBLANK(AS68),"",HLOOKUP(AS68,$E$2:$AE$3,2,FALSE))</f>
        <v>高坂Ｂ</v>
      </c>
      <c r="AU68" s="20">
        <v>2</v>
      </c>
      <c r="AV68" s="29" t="s">
        <v>63</v>
      </c>
      <c r="AW68" s="20">
        <v>2</v>
      </c>
      <c r="AX68" s="168">
        <v>7</v>
      </c>
      <c r="AY68" s="195" t="str">
        <f>IF(ISBLANK(AX68),"",HLOOKUP(AX68,$E$2:$AE$3,2,FALSE))</f>
        <v>大楠
エース</v>
      </c>
      <c r="AZ68" s="4">
        <v>671</v>
      </c>
      <c r="BA68" s="4">
        <f t="shared" si="17"/>
        <v>2</v>
      </c>
      <c r="BB68" s="4">
        <f t="shared" si="18"/>
        <v>2</v>
      </c>
    </row>
    <row r="69" spans="1:54" ht="13.5" customHeight="1">
      <c r="A69" s="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67"/>
      <c r="AT69" s="191"/>
      <c r="AU69" s="19">
        <v>6</v>
      </c>
      <c r="AV69" s="6" t="s">
        <v>61</v>
      </c>
      <c r="AW69" s="19">
        <v>0</v>
      </c>
      <c r="AX69" s="167"/>
      <c r="AY69" s="191"/>
      <c r="AZ69" s="4">
        <v>672</v>
      </c>
      <c r="BA69" s="4">
        <f t="shared" si="17"/>
        <v>6</v>
      </c>
      <c r="BB69" s="4">
        <f t="shared" si="18"/>
        <v>0</v>
      </c>
    </row>
    <row r="70" spans="1:54" ht="13.5" customHeight="1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26"/>
      <c r="AT70" s="25"/>
      <c r="AU70" s="23">
        <v>0</v>
      </c>
      <c r="AV70" s="24" t="s">
        <v>0</v>
      </c>
      <c r="AW70" s="23">
        <v>0</v>
      </c>
      <c r="AX70" s="166">
        <v>8</v>
      </c>
      <c r="AY70" s="190" t="str">
        <f>IF(ISBLANK(AX70),"",HLOOKUP(AX70,$E$2:$AE$3,2,FALSE))</f>
        <v>ＴＡＤＯ
のぞみ</v>
      </c>
      <c r="AZ70" s="4">
        <v>681</v>
      </c>
      <c r="BA70" s="4">
        <f t="shared" si="17"/>
        <v>0</v>
      </c>
      <c r="BB70" s="4">
        <f t="shared" si="18"/>
        <v>0</v>
      </c>
    </row>
    <row r="71" spans="1:54" ht="13.5" customHeight="1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28"/>
      <c r="AT71" s="27"/>
      <c r="AU71" s="19">
        <v>1</v>
      </c>
      <c r="AV71" s="6" t="s">
        <v>0</v>
      </c>
      <c r="AW71" s="19">
        <v>4</v>
      </c>
      <c r="AX71" s="167"/>
      <c r="AY71" s="191"/>
      <c r="AZ71" s="4">
        <v>682</v>
      </c>
      <c r="BA71" s="4">
        <f t="shared" si="17"/>
        <v>1</v>
      </c>
      <c r="BB71" s="4">
        <f t="shared" si="18"/>
        <v>4</v>
      </c>
    </row>
    <row r="72" spans="1:54" ht="13.5" customHeight="1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26"/>
      <c r="AT72" s="25"/>
      <c r="AU72" s="29"/>
      <c r="AV72" s="24" t="s">
        <v>0</v>
      </c>
      <c r="AW72" s="29"/>
      <c r="AX72" s="166"/>
      <c r="AY72" s="190" t="str">
        <f>IF(ISBLANK(AX72),"",HLOOKUP(AX72,$E$2:$AE$3,2,FALSE))</f>
        <v/>
      </c>
      <c r="AZ72" s="4">
        <v>691</v>
      </c>
      <c r="BA72" s="4" t="str">
        <f t="shared" si="17"/>
        <v/>
      </c>
      <c r="BB72" s="4" t="str">
        <f t="shared" si="18"/>
        <v/>
      </c>
    </row>
    <row r="73" spans="1:54" ht="13.5" customHeight="1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4"/>
      <c r="AT73" s="13"/>
      <c r="AU73" s="22"/>
      <c r="AV73" s="22" t="s">
        <v>62</v>
      </c>
      <c r="AW73" s="22"/>
      <c r="AX73" s="189"/>
      <c r="AY73" s="196"/>
      <c r="AZ73" s="4">
        <v>692</v>
      </c>
      <c r="BA73" s="4" t="str">
        <f t="shared" si="17"/>
        <v/>
      </c>
      <c r="BB73" s="4" t="str">
        <f t="shared" si="18"/>
        <v/>
      </c>
    </row>
    <row r="74" spans="1:54" ht="13.5" customHeight="1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168">
        <v>7</v>
      </c>
      <c r="AT74" s="195" t="str">
        <f>IF(ISBLANK(AS74),"",HLOOKUP(AS74,$E$2:$AE$3,2,FALSE))</f>
        <v>大楠
エース</v>
      </c>
      <c r="AU74" s="20">
        <v>0</v>
      </c>
      <c r="AV74" s="11" t="s">
        <v>0</v>
      </c>
      <c r="AW74" s="20">
        <v>2</v>
      </c>
      <c r="AX74" s="168">
        <v>8</v>
      </c>
      <c r="AY74" s="195" t="str">
        <f>IF(ISBLANK(AX74),"",HLOOKUP(AX74,$E$2:$AE$3,2,FALSE))</f>
        <v>ＴＡＤＯ
のぞみ</v>
      </c>
      <c r="AZ74" s="4">
        <v>781</v>
      </c>
      <c r="BA74" s="4">
        <f t="shared" si="17"/>
        <v>0</v>
      </c>
      <c r="BB74" s="4">
        <f t="shared" si="18"/>
        <v>2</v>
      </c>
    </row>
    <row r="75" spans="1:54" ht="13.5" customHeight="1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189"/>
      <c r="AT75" s="196"/>
      <c r="AU75" s="21">
        <v>1</v>
      </c>
      <c r="AV75" s="22" t="s">
        <v>61</v>
      </c>
      <c r="AW75" s="21">
        <v>2</v>
      </c>
      <c r="AX75" s="189"/>
      <c r="AY75" s="196"/>
      <c r="AZ75" s="4">
        <v>782</v>
      </c>
      <c r="BA75" s="4">
        <f t="shared" si="17"/>
        <v>1</v>
      </c>
      <c r="BB75" s="4">
        <f t="shared" si="18"/>
        <v>2</v>
      </c>
    </row>
    <row r="76" spans="1:54" ht="13.5" customHeight="1"/>
    <row r="77" spans="1:54" ht="13.5" customHeight="1"/>
    <row r="78" spans="1:54" ht="13.5" customHeight="1"/>
    <row r="79" spans="1:54" ht="13.5" customHeight="1"/>
    <row r="80" spans="1:5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</sheetData>
  <sheetProtection password="CF1F" sheet="1" objects="1" scenarios="1"/>
  <mergeCells count="287">
    <mergeCell ref="AS50:AS51"/>
    <mergeCell ref="AS60:AS61"/>
    <mergeCell ref="AS68:AS69"/>
    <mergeCell ref="AY52:AY53"/>
    <mergeCell ref="AY54:AY55"/>
    <mergeCell ref="AY56:AY57"/>
    <mergeCell ref="AY58:AY59"/>
    <mergeCell ref="AT68:AT69"/>
    <mergeCell ref="AT74:AT75"/>
    <mergeCell ref="AX56:AX57"/>
    <mergeCell ref="AX58:AX59"/>
    <mergeCell ref="AX62:AX63"/>
    <mergeCell ref="AX64:AX65"/>
    <mergeCell ref="AX66:AX67"/>
    <mergeCell ref="AX70:AX71"/>
    <mergeCell ref="AS74:AS75"/>
    <mergeCell ref="AX60:AX61"/>
    <mergeCell ref="AX68:AX69"/>
    <mergeCell ref="AX74:AX75"/>
    <mergeCell ref="AX52:AX53"/>
    <mergeCell ref="AX54:AX55"/>
    <mergeCell ref="AX72:AX73"/>
    <mergeCell ref="AT50:AT51"/>
    <mergeCell ref="AT60:AT61"/>
    <mergeCell ref="AY70:AY71"/>
    <mergeCell ref="AY72:AY73"/>
    <mergeCell ref="AY74:AY75"/>
    <mergeCell ref="AY60:AY61"/>
    <mergeCell ref="AY62:AY63"/>
    <mergeCell ref="AY64:AY65"/>
    <mergeCell ref="AY66:AY67"/>
    <mergeCell ref="AY68:AY69"/>
    <mergeCell ref="AY40:AY41"/>
    <mergeCell ref="AY44:AY45"/>
    <mergeCell ref="AY46:AY47"/>
    <mergeCell ref="AY48:AY49"/>
    <mergeCell ref="AY28:AY29"/>
    <mergeCell ref="AY30:AY31"/>
    <mergeCell ref="AY32:AY33"/>
    <mergeCell ref="AY50:AY51"/>
    <mergeCell ref="AT38:AT39"/>
    <mergeCell ref="AX38:AX39"/>
    <mergeCell ref="AX40:AX41"/>
    <mergeCell ref="AX42:AX43"/>
    <mergeCell ref="AX44:AX45"/>
    <mergeCell ref="AX46:AX47"/>
    <mergeCell ref="AX48:AX49"/>
    <mergeCell ref="AY38:AY39"/>
    <mergeCell ref="AY42:AY43"/>
    <mergeCell ref="AX34:AX35"/>
    <mergeCell ref="AX36:AX37"/>
    <mergeCell ref="AY36:AY37"/>
    <mergeCell ref="AX50:AX51"/>
    <mergeCell ref="AY34:AY35"/>
    <mergeCell ref="AX32:AX33"/>
    <mergeCell ref="AX28:AX29"/>
    <mergeCell ref="AX30:AX31"/>
    <mergeCell ref="AS38:AS39"/>
    <mergeCell ref="AT26:AT27"/>
    <mergeCell ref="AT36:AT37"/>
    <mergeCell ref="AT20:AT21"/>
    <mergeCell ref="AS20:AS21"/>
    <mergeCell ref="AO14:AO15"/>
    <mergeCell ref="AO16:AO17"/>
    <mergeCell ref="AO18:AO19"/>
    <mergeCell ref="AO20:AO21"/>
    <mergeCell ref="AO22:AO23"/>
    <mergeCell ref="AS36:AS37"/>
    <mergeCell ref="AS32:AS33"/>
    <mergeCell ref="AS34:AS35"/>
    <mergeCell ref="AT32:AT33"/>
    <mergeCell ref="AT34:AT35"/>
    <mergeCell ref="AM18:AM19"/>
    <mergeCell ref="AM20:AM21"/>
    <mergeCell ref="AM22:AM23"/>
    <mergeCell ref="AM24:AM25"/>
    <mergeCell ref="AN20:AN21"/>
    <mergeCell ref="AN22:AN23"/>
    <mergeCell ref="AN24:AN25"/>
    <mergeCell ref="AP22:AP23"/>
    <mergeCell ref="AP24:AP25"/>
    <mergeCell ref="AL18:AL19"/>
    <mergeCell ref="AJ20:AJ21"/>
    <mergeCell ref="AJ22:AJ23"/>
    <mergeCell ref="AJ24:AJ25"/>
    <mergeCell ref="AK14:AK15"/>
    <mergeCell ref="AK16:AK17"/>
    <mergeCell ref="AK18:AK19"/>
    <mergeCell ref="AK20:AK21"/>
    <mergeCell ref="AK22:AK23"/>
    <mergeCell ref="AK24:AK25"/>
    <mergeCell ref="AY20:AY21"/>
    <mergeCell ref="AX20:AX21"/>
    <mergeCell ref="AY22:AY23"/>
    <mergeCell ref="AT24:AT25"/>
    <mergeCell ref="AY24:AY25"/>
    <mergeCell ref="AY26:AY27"/>
    <mergeCell ref="AX22:AX23"/>
    <mergeCell ref="AT22:AT23"/>
    <mergeCell ref="AH22:AH23"/>
    <mergeCell ref="AH20:AH21"/>
    <mergeCell ref="AO24:AO25"/>
    <mergeCell ref="AL20:AL21"/>
    <mergeCell ref="AL22:AL23"/>
    <mergeCell ref="AL24:AL25"/>
    <mergeCell ref="AI22:AI23"/>
    <mergeCell ref="AI24:AI25"/>
    <mergeCell ref="AX24:AX25"/>
    <mergeCell ref="AX26:AX27"/>
    <mergeCell ref="C20:C21"/>
    <mergeCell ref="AF20:AF21"/>
    <mergeCell ref="W20:Y21"/>
    <mergeCell ref="AL10:AL11"/>
    <mergeCell ref="AO12:AO13"/>
    <mergeCell ref="AP12:AP13"/>
    <mergeCell ref="AJ14:AJ15"/>
    <mergeCell ref="AT28:AT29"/>
    <mergeCell ref="AT30:AT31"/>
    <mergeCell ref="AS28:AS29"/>
    <mergeCell ref="AS30:AS31"/>
    <mergeCell ref="AS24:AS25"/>
    <mergeCell ref="AS26:AS27"/>
    <mergeCell ref="AS22:AS23"/>
    <mergeCell ref="AS16:AS17"/>
    <mergeCell ref="AS18:AS19"/>
    <mergeCell ref="AP16:AP17"/>
    <mergeCell ref="AH12:AH13"/>
    <mergeCell ref="AH14:AH15"/>
    <mergeCell ref="AH16:AH17"/>
    <mergeCell ref="AH18:AH19"/>
    <mergeCell ref="AH24:AH25"/>
    <mergeCell ref="AI12:AI13"/>
    <mergeCell ref="AJ16:AJ17"/>
    <mergeCell ref="B22:B23"/>
    <mergeCell ref="B24:B25"/>
    <mergeCell ref="AT10:AT11"/>
    <mergeCell ref="AT12:AT13"/>
    <mergeCell ref="AT14:AT15"/>
    <mergeCell ref="AT16:AT17"/>
    <mergeCell ref="AT18:AT19"/>
    <mergeCell ref="AG22:AG23"/>
    <mergeCell ref="AG24:AG25"/>
    <mergeCell ref="AG14:AG15"/>
    <mergeCell ref="AF12:AF13"/>
    <mergeCell ref="AF14:AF15"/>
    <mergeCell ref="AF16:AF17"/>
    <mergeCell ref="AF18:AF19"/>
    <mergeCell ref="C22:C23"/>
    <mergeCell ref="AF22:AF23"/>
    <mergeCell ref="AF24:AF25"/>
    <mergeCell ref="AG12:AG13"/>
    <mergeCell ref="AG16:AG17"/>
    <mergeCell ref="AG18:AG19"/>
    <mergeCell ref="AG20:AG21"/>
    <mergeCell ref="Z22:AB23"/>
    <mergeCell ref="AC24:AE25"/>
    <mergeCell ref="C24:C25"/>
    <mergeCell ref="C18:C19"/>
    <mergeCell ref="K12:M13"/>
    <mergeCell ref="N14:P15"/>
    <mergeCell ref="Q16:S17"/>
    <mergeCell ref="AI14:AI15"/>
    <mergeCell ref="AI16:AI17"/>
    <mergeCell ref="AI18:AI19"/>
    <mergeCell ref="C12:C13"/>
    <mergeCell ref="T18:V19"/>
    <mergeCell ref="AX18:AX19"/>
    <mergeCell ref="AY12:AY13"/>
    <mergeCell ref="AY14:AY15"/>
    <mergeCell ref="AY16:AY17"/>
    <mergeCell ref="AY18:AY19"/>
    <mergeCell ref="AT8:AT9"/>
    <mergeCell ref="AS8:AS9"/>
    <mergeCell ref="AG10:AG11"/>
    <mergeCell ref="AN10:AN11"/>
    <mergeCell ref="AP10:AP11"/>
    <mergeCell ref="AP14:AP15"/>
    <mergeCell ref="AJ18:AJ19"/>
    <mergeCell ref="AP18:AP19"/>
    <mergeCell ref="AG8:AG9"/>
    <mergeCell ref="AH8:AH9"/>
    <mergeCell ref="AI8:AI9"/>
    <mergeCell ref="AH10:AH11"/>
    <mergeCell ref="AI10:AI11"/>
    <mergeCell ref="AJ10:AJ11"/>
    <mergeCell ref="AK10:AK11"/>
    <mergeCell ref="AO10:AO11"/>
    <mergeCell ref="AJ12:AJ13"/>
    <mergeCell ref="AK12:AK13"/>
    <mergeCell ref="AL12:AL13"/>
    <mergeCell ref="BD6:BJ6"/>
    <mergeCell ref="BF7:BH7"/>
    <mergeCell ref="AF6:AM6"/>
    <mergeCell ref="AO6:AP6"/>
    <mergeCell ref="BK7:BM7"/>
    <mergeCell ref="AU7:AW7"/>
    <mergeCell ref="AS6:AY6"/>
    <mergeCell ref="T7:V7"/>
    <mergeCell ref="AS10:AS11"/>
    <mergeCell ref="AJ8:AJ9"/>
    <mergeCell ref="AZ7:BB7"/>
    <mergeCell ref="Z7:AB7"/>
    <mergeCell ref="W7:Y7"/>
    <mergeCell ref="AS7:AT7"/>
    <mergeCell ref="AX7:AY7"/>
    <mergeCell ref="AC7:AE7"/>
    <mergeCell ref="AL8:AL9"/>
    <mergeCell ref="AM8:AM9"/>
    <mergeCell ref="AN8:AN9"/>
    <mergeCell ref="AO8:AO9"/>
    <mergeCell ref="AX8:AX9"/>
    <mergeCell ref="AX10:AX11"/>
    <mergeCell ref="AF8:AF9"/>
    <mergeCell ref="AF10:AF11"/>
    <mergeCell ref="AX16:AX17"/>
    <mergeCell ref="AY8:AY9"/>
    <mergeCell ref="AY10:AY11"/>
    <mergeCell ref="AP8:AP9"/>
    <mergeCell ref="AK8:AK9"/>
    <mergeCell ref="Z2:AB2"/>
    <mergeCell ref="Z3:AB3"/>
    <mergeCell ref="AC3:AE3"/>
    <mergeCell ref="W4:Y4"/>
    <mergeCell ref="W2:Y2"/>
    <mergeCell ref="AX12:AX13"/>
    <mergeCell ref="AX14:AX15"/>
    <mergeCell ref="AS12:AS13"/>
    <mergeCell ref="AS14:AS15"/>
    <mergeCell ref="Z4:AB4"/>
    <mergeCell ref="AM12:AM13"/>
    <mergeCell ref="AN12:AN13"/>
    <mergeCell ref="AM10:AM11"/>
    <mergeCell ref="AL14:AL15"/>
    <mergeCell ref="AL16:AL17"/>
    <mergeCell ref="AM14:AM15"/>
    <mergeCell ref="AN14:AN15"/>
    <mergeCell ref="AN16:AN17"/>
    <mergeCell ref="AM16:AM17"/>
    <mergeCell ref="AC2:AE2"/>
    <mergeCell ref="AC4:AE4"/>
    <mergeCell ref="T4:V4"/>
    <mergeCell ref="E3:G3"/>
    <mergeCell ref="H3:J3"/>
    <mergeCell ref="K3:M3"/>
    <mergeCell ref="N3:P3"/>
    <mergeCell ref="Q3:S3"/>
    <mergeCell ref="K4:M4"/>
    <mergeCell ref="E2:G2"/>
    <mergeCell ref="H2:J2"/>
    <mergeCell ref="K2:M2"/>
    <mergeCell ref="N2:P2"/>
    <mergeCell ref="Q2:S2"/>
    <mergeCell ref="N4:P4"/>
    <mergeCell ref="Q4:S4"/>
    <mergeCell ref="A4:A5"/>
    <mergeCell ref="E4:G4"/>
    <mergeCell ref="H4:J4"/>
    <mergeCell ref="B6:B7"/>
    <mergeCell ref="E7:G7"/>
    <mergeCell ref="H7:J7"/>
    <mergeCell ref="T3:V3"/>
    <mergeCell ref="W3:Y3"/>
    <mergeCell ref="T2:V2"/>
    <mergeCell ref="B18:B19"/>
    <mergeCell ref="B20:B21"/>
    <mergeCell ref="AI20:AI21"/>
    <mergeCell ref="AP20:AP21"/>
    <mergeCell ref="T5:V5"/>
    <mergeCell ref="W5:Y5"/>
    <mergeCell ref="Z5:AB5"/>
    <mergeCell ref="AC5:AE5"/>
    <mergeCell ref="B8:B9"/>
    <mergeCell ref="B10:B11"/>
    <mergeCell ref="B12:B13"/>
    <mergeCell ref="B14:B15"/>
    <mergeCell ref="B16:B17"/>
    <mergeCell ref="E8:G9"/>
    <mergeCell ref="H10:J11"/>
    <mergeCell ref="K7:M7"/>
    <mergeCell ref="C8:C9"/>
    <mergeCell ref="C10:C11"/>
    <mergeCell ref="C14:C15"/>
    <mergeCell ref="C16:C17"/>
    <mergeCell ref="C5:J5"/>
    <mergeCell ref="N7:P7"/>
    <mergeCell ref="Q7:S7"/>
    <mergeCell ref="AN18:AN19"/>
  </mergeCells>
  <phoneticPr fontId="3"/>
  <pageMargins left="3.937007874015748E-2" right="3.937007874015748E-2" top="0.35433070866141736" bottom="0.15748031496062992" header="0.11811023622047245" footer="0.11811023622047245"/>
  <pageSetup paperSize="9" orientation="landscape" horizontalDpi="4294967293" r:id="rId1"/>
  <headerFooter>
    <oddHeader>&amp;C&amp;"HGP創英角ｺﾞｼｯｸUB,ｳﾙﾄﾗﾎﾞｰﾙﾄﾞ"&amp;20&amp;A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戦績表(Aブロック)</vt:lpstr>
      <vt:lpstr>戦績表 (Bブロック)</vt:lpstr>
      <vt:lpstr>戦績表(Cブロック)</vt:lpstr>
      <vt:lpstr>'戦績表 (Bブロック)'!Print_Area</vt:lpstr>
      <vt:lpstr>'戦績表(Aブロック)'!Print_Area</vt:lpstr>
      <vt:lpstr>'戦績表(Cブロック)'!Print_Area</vt:lpstr>
      <vt:lpstr>'戦績表 (Bブロック)'!対戦結果</vt:lpstr>
      <vt:lpstr>'戦績表(Cブロック)'!対戦結果</vt:lpstr>
      <vt:lpstr>対戦結果</vt:lpstr>
      <vt:lpstr>'戦績表 (Bブロック)'!対戦結果5Ａ</vt:lpstr>
      <vt:lpstr>'戦績表(Cブロック)'!対戦結果5Ａ</vt:lpstr>
      <vt:lpstr>対戦結果5Ａ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Douto, Masato FORNATL-JA SRF X52M</cp:lastModifiedBy>
  <cp:lastPrinted>2017-05-28T13:28:00Z</cp:lastPrinted>
  <dcterms:created xsi:type="dcterms:W3CDTF">2017-04-05T08:35:37Z</dcterms:created>
  <dcterms:modified xsi:type="dcterms:W3CDTF">2017-11-12T23:22:52Z</dcterms:modified>
</cp:coreProperties>
</file>